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strategicgears1.sharepoint.com/sites/SGSharePoint/Shared Documents/General/Strategic Gears/SG Projects/MHRSD - مشروع رفع الوعي للجهات الحكومية وبناء قدرات منظمات القطاع غير الربحي المستهدفة للإسناد/2. Sow &amp; Deliverables/Phase1/06 وثيقة نموذج للعروض الفنية والمالية للجهات الغير ربحية/المخرج النهائي/النماذج/"/>
    </mc:Choice>
  </mc:AlternateContent>
  <xr:revisionPtr revIDLastSave="13" documentId="13_ncr:1_{439AFFD1-9AB9-4D0C-BF98-1186B6F27494}" xr6:coauthVersionLast="47" xr6:coauthVersionMax="47" xr10:uidLastSave="{0A765815-4398-4479-A625-666B91DE9145}"/>
  <bookViews>
    <workbookView xWindow="-110" yWindow="-110" windowWidth="19420" windowHeight="11500" activeTab="3" xr2:uid="{00000000-000D-0000-FFFF-FFFF00000000}"/>
  </bookViews>
  <sheets>
    <sheet name="مقدمة" sheetId="10" r:id="rId1"/>
    <sheet name="معلومات المشروع" sheetId="8" r:id="rId2"/>
    <sheet name="المدخلات" sheetId="2" r:id="rId3"/>
    <sheet name="نموذج التسعير" sheetId="1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_p3" localSheetId="1">#REF!</definedName>
    <definedName name="_____________p3">#REF!</definedName>
    <definedName name="____________p3">#REF!</definedName>
    <definedName name="___________p3">#REF!</definedName>
    <definedName name="__________p3">#REF!</definedName>
    <definedName name="_________p3">#REF!</definedName>
    <definedName name="________p3">#REF!</definedName>
    <definedName name="_______p3">#REF!</definedName>
    <definedName name="______p3">#REF!</definedName>
    <definedName name="_____p3">#REF!</definedName>
    <definedName name="____p3">#REF!</definedName>
    <definedName name="___p3">#REF!</definedName>
    <definedName name="__IntlFixup" hidden="1">TRUE</definedName>
    <definedName name="__p3" localSheetId="1">#REF!</definedName>
    <definedName name="__p3">#REF!</definedName>
    <definedName name="_EGP20833">المدخلات!#REF!</definedName>
    <definedName name="_EGP2500">المدخلات!#REF!</definedName>
    <definedName name="_EGP3750">المدخلات!#REF!</definedName>
    <definedName name="_EGP417">المدخلات!#REF!</definedName>
    <definedName name="_p3" localSheetId="1">#REF!</definedName>
    <definedName name="_p3">#REF!</definedName>
    <definedName name="A">#REF!</definedName>
    <definedName name="aaaa">#REF!</definedName>
    <definedName name="Abeer">#REF!</definedName>
    <definedName name="Abeerrrr1">#REF!</definedName>
    <definedName name="adasd">#REF!</definedName>
    <definedName name="adsada">[1]SCENARIOS!#REF!</definedName>
    <definedName name="alaa" localSheetId="1">#REF!</definedName>
    <definedName name="alaa">#REF!</definedName>
    <definedName name="as">#REF!</definedName>
    <definedName name="asa">#REF!</definedName>
    <definedName name="asdasa">#REF!</definedName>
    <definedName name="B">#REF!</definedName>
    <definedName name="coddd">#REF!</definedName>
    <definedName name="coded">#REF!</definedName>
    <definedName name="consolida" localSheetId="1">#REF!</definedName>
    <definedName name="consolida">#REF!</definedName>
    <definedName name="D" localSheetId="1">#REF!</definedName>
    <definedName name="D">#REF!</definedName>
    <definedName name="dasdas">#REF!</definedName>
    <definedName name="dddd">#REF!</definedName>
    <definedName name="ddddd">#REF!</definedName>
    <definedName name="dddddd">#REF!</definedName>
    <definedName name="deesasa">[2]SCENARIOS!#REF!</definedName>
    <definedName name="DEPAL">[3]DEP!$A$1:$G$98,[3]DEP!$H$1:$J$98</definedName>
    <definedName name="DEPDX">[3]DEP!$A$1:$G$98,[3]DEP!$H$1:$J$98,[3]DEP!$K$1:$M$98</definedName>
    <definedName name="DEPEC" localSheetId="1">[3]DEP!$A$1:$G$98,[3]DEP!$H$1:$J$98,[3]DEP!$K$1:$M$98,[3]DEP!$N$1:$N$98,[3]DEP!#REF!</definedName>
    <definedName name="DEPEC">[3]DEP!$A$1:$G$98,[3]DEP!$H$1:$J$98,[3]DEP!$K$1:$M$98,[3]DEP!$N$1:$N$98,[3]DEP!#REF!</definedName>
    <definedName name="DEPHO" localSheetId="1">[3]DEP!$A$1:$G$98,[3]DEP!$H$1:$J$98,[3]DEP!$K$1:$M$98,[3]DEP!$N$1:$N$98,[3]DEP!#REF!,[3]DEP!#REF!,[3]DEP!#REF!</definedName>
    <definedName name="DEPHO">[3]DEP!$A$1:$G$98,[3]DEP!$H$1:$J$98,[3]DEP!$K$1:$M$98,[3]DEP!$N$1:$N$98,[3]DEP!#REF!,[3]DEP!#REF!,[3]DEP!#REF!</definedName>
    <definedName name="DEPRA" localSheetId="1">[3]DEP!$A$1:$G$98,[3]DEP!$H$1:$J$98,[3]DEP!$K$1:$M$98,[3]DEP!$N$1:$N$98,[3]DEP!#REF!,[3]DEP!#REF!</definedName>
    <definedName name="DEPRA">[3]DEP!$A$1:$G$98,[3]DEP!$H$1:$J$98,[3]DEP!$K$1:$M$98,[3]DEP!$N$1:$N$98,[3]DEP!#REF!,[3]DEP!#REF!</definedName>
    <definedName name="DEPSH">[3]DEP!$A$1:$G$98,[3]DEP!$H$1:$J$98,[3]DEP!$K$1:$M$98,[3]DEP!$N$1:$N$98</definedName>
    <definedName name="dfdddd" localSheetId="1">#REF!</definedName>
    <definedName name="dfdddd">#REF!</definedName>
    <definedName name="dffd">#REF!</definedName>
    <definedName name="ds">#REF!</definedName>
    <definedName name="dsaaa">#REF!</definedName>
    <definedName name="dsds">#REF!</definedName>
    <definedName name="duration">'[4]Data Sheet'!$B$10</definedName>
    <definedName name="Durée_Amort" localSheetId="1">[5]SCENARIOS!#REF!</definedName>
    <definedName name="Durée_Amort">[5]SCENARIOS!#REF!</definedName>
    <definedName name="dwdwed" localSheetId="1">#REF!</definedName>
    <definedName name="dwdwed">#REF!</definedName>
    <definedName name="eqw">#REF!</definedName>
    <definedName name="erer">#REF!</definedName>
    <definedName name="errl">#REF!</definedName>
    <definedName name="ewewdwdwd">#REF!</definedName>
    <definedName name="f">#REF!</definedName>
    <definedName name="fds">#REF!</definedName>
    <definedName name="fff">#REF!</definedName>
    <definedName name="ffffas">#REF!</definedName>
    <definedName name="fsfs">#REF!</definedName>
    <definedName name="gaffa">OFFSET([6]Employee!$IR$1,0,0,COUNTA([6]Employee!$IR$1:$IV$65536),1)</definedName>
    <definedName name="Gastos_R1" localSheetId="1">#REF!</definedName>
    <definedName name="Gastos_R1">#REF!</definedName>
    <definedName name="Gastos_R2_No_Técnico" localSheetId="1">#REF!</definedName>
    <definedName name="Gastos_R2_No_Técnico">#REF!</definedName>
    <definedName name="Gastos_R2_Técnico" localSheetId="1">#REF!</definedName>
    <definedName name="Gastos_R2_Técnico">#REF!</definedName>
    <definedName name="Gastos_R3" localSheetId="1">#REF!</definedName>
    <definedName name="Gastos_R3">#REF!</definedName>
    <definedName name="Gastos_R4" localSheetId="1">#REF!</definedName>
    <definedName name="Gastos_R4">#REF!</definedName>
    <definedName name="Gastos_Trabajos" localSheetId="1">#REF!</definedName>
    <definedName name="Gastos_Trabajos">#REF!</definedName>
    <definedName name="GENAL">[3]GEN!$A$1:$G$92,[3]GEN!$H$1:$J$92</definedName>
    <definedName name="GENDX">[3]GEN!$A$1:$G$92,[3]GEN!$H$1:$J$92,[3]GEN!$K$1:$M$92</definedName>
    <definedName name="GENEC">[3]GEN!$A$1:$G$92,[3]GEN!$H$1:$J$92,[3]GEN!$K$1:$M$92,[3]GEN!$N$1:$N$92,[3]GEN!#REF!</definedName>
    <definedName name="GENHO" localSheetId="1">[3]GEN!$A$1:$G$92,[3]GEN!$H$1:$J$92,[3]GEN!$K$1:$M$92,[3]GEN!$N$1:$N$92,[3]GEN!#REF!,[3]GEN!#REF!,[3]GEN!#REF!</definedName>
    <definedName name="GENHO">[3]GEN!$A$1:$G$92,[3]GEN!$H$1:$J$92,[3]GEN!$K$1:$M$92,[3]GEN!$N$1:$N$92,[3]GEN!#REF!,[3]GEN!#REF!,[3]GEN!#REF!</definedName>
    <definedName name="genho1">[3]GEN!$A$1:$G$92,[3]GEN!$H$1:$J$92,[3]GEN!$K$1:$M$92,[3]GEN!$N$1:$N$92,[3]GEN!#REF!,[3]GEN!#REF!,[3]GEN!#REF!</definedName>
    <definedName name="GENRA">[3]GEN!$A$1:$G$92,[3]GEN!$H$1:$J$92,[3]GEN!$K$1:$M$92,[3]GEN!$N$1:$N$92,[3]GEN!#REF!,[3]GEN!#REF!</definedName>
    <definedName name="GENRA1">[3]GEN!$A$1:$G$92,[3]GEN!$H$1:$J$92,[3]GEN!$K$1:$M$92,[3]GEN!$N$1:$N$92,[3]GEN!#REF!,[3]GEN!#REF!</definedName>
    <definedName name="GENSH">[3]GEN!$A$1:$G$92,[3]GEN!$H$1:$J$92,[3]GEN!$K$1:$M$92,[3]GEN!$N$1:$N$92</definedName>
    <definedName name="Header1">[7]EP!$B$3</definedName>
    <definedName name="ki">[8]PKG1!$D$3:$D$22</definedName>
    <definedName name="LG" localSheetId="1">[9]Maintenance!#REF!</definedName>
    <definedName name="LG">[9]Maintenance!#REF!</definedName>
    <definedName name="lgw">[10]Maintenance!#REF!</definedName>
    <definedName name="may">OFFSET([11]Employee!$IR$1,0,0,COUNTA([11]Employee!$IR$1:$IV$65536),1)</definedName>
    <definedName name="mel_c" localSheetId="1">#REF!</definedName>
    <definedName name="mel_c">#REF!</definedName>
    <definedName name="MTCAL">[3]MTC!$A$1:$G$95,[3]MTC!$H$1:$J$95</definedName>
    <definedName name="MTCDX">[3]MTC!$A$1:$G$95,[3]MTC!$H$1:$J$95,[3]MTC!$K$1:$M$95</definedName>
    <definedName name="MTCEC">[3]MTC!$A$1:$G$95,[3]MTC!$H$1:$J$95,[3]MTC!$K$1:$M$95,[3]MTC!$N$1:$N$1,[3]MTC!$N$1:$N$95</definedName>
    <definedName name="MTCHO" localSheetId="1">[3]MTC!$A$1:$G$95,[3]MTC!$H$1:$J$95,[3]MTC!$K$1:$M$95,[3]MTC!$N$1:$N$1,[3]MTC!$N$1:$N$95,[3]MTC!#REF!,[3]MTC!#REF!</definedName>
    <definedName name="MTCHO">[3]MTC!$A$1:$G$95,[3]MTC!$H$1:$J$95,[3]MTC!$K$1:$M$95,[3]MTC!$N$1:$N$1,[3]MTC!$N$1:$N$95,[3]MTC!#REF!,[3]MTC!#REF!</definedName>
    <definedName name="MTCRA">[3]MTC!$A$1:$G$95,[3]MTC!$H$1:$J$95,[3]MTC!$K$1:$M$95,[3]MTC!$N$1:$N$1,[3]MTC!$N$1:$N$95,[3]MTC!#REF!</definedName>
    <definedName name="MTCSH">[3]MTC!$A$1:$G$95,[3]MTC!$H$1:$J$95,[3]MTC!$K$1:$M$95,[3]MTC!$N$1:$N$95</definedName>
    <definedName name="N_Shift">'[4]Data Sheet'!$B$11</definedName>
    <definedName name="NomProjet" localSheetId="1">[12]Title!#REF!</definedName>
    <definedName name="NomProjet">[12]Title!#REF!</definedName>
    <definedName name="oo">[5]SCENARIOS!#REF!</definedName>
    <definedName name="OPEREC" localSheetId="1">[3]OPER!$A$1:$N$86,[3]OPER!#REF!</definedName>
    <definedName name="OPEREC">[3]OPER!$A$1:$N$86,[3]OPER!#REF!</definedName>
    <definedName name="OPERHO" localSheetId="1">[3]OPER!$A$1:$N$86,[3]OPER!#REF!,[3]OPER!#REF!,[3]OPER!#REF!</definedName>
    <definedName name="OPERHO">[3]OPER!$A$1:$N$86,[3]OPER!#REF!,[3]OPER!#REF!,[3]OPER!#REF!</definedName>
    <definedName name="OPERHOO" localSheetId="1">[3]OPER!$A$1:$N$86,[3]OPER!#REF!,[3]OPER!#REF!,[3]OPER!#REF!</definedName>
    <definedName name="OPERHOO">[3]OPER!$A$1:$N$86,[3]OPER!#REF!,[3]OPER!#REF!,[3]OPER!#REF!</definedName>
    <definedName name="OPERRA" localSheetId="1">[3]OPER!$A$1:$N$86,[3]OPER!#REF!,[3]OPER!#REF!</definedName>
    <definedName name="OPERRA">[3]OPER!$A$1:$N$86,[3]OPER!#REF!,[3]OPER!#REF!</definedName>
    <definedName name="P2_" localSheetId="1">#REF!</definedName>
    <definedName name="P2_">#REF!</definedName>
    <definedName name="Plot_NO">[7]EP!$H$4:$H$1018</definedName>
    <definedName name="Pray">[13]PKG1!$D$3:$D$22</definedName>
    <definedName name="Pray_">[14]PKG1!$D$3:$D$22</definedName>
    <definedName name="qw" localSheetId="1">#REF!</definedName>
    <definedName name="qw">#REF!</definedName>
    <definedName name="Range3">#REF!</definedName>
    <definedName name="Recover">[15]Macro1!$A$172</definedName>
    <definedName name="Region">[13]PKG1!$B$3:$B$5</definedName>
    <definedName name="residential" localSheetId="1">#REF!</definedName>
    <definedName name="residential">#REF!</definedName>
    <definedName name="Resources">[7]RES!$B$6:$B$294</definedName>
    <definedName name="sad" localSheetId="1">#REF!</definedName>
    <definedName name="sad">#REF!</definedName>
    <definedName name="Sal">#REF!</definedName>
    <definedName name="sas">[16]School!$A$2:$A$4</definedName>
    <definedName name="sasdasas" localSheetId="1">[3]OPER!$A$1:$N$86,[3]OPER!#REF!</definedName>
    <definedName name="sasdasas">[3]OPER!$A$1:$N$86,[3]OPER!#REF!</definedName>
    <definedName name="Scope" localSheetId="1">#REF!</definedName>
    <definedName name="Scope">#REF!</definedName>
    <definedName name="Scope1" localSheetId="1">[1]SCENARIOS!#REF!</definedName>
    <definedName name="Scope1">[1]SCENARIOS!#REF!</definedName>
    <definedName name="sd" localSheetId="1">'[17]Manpower Calculation'!#REF!</definedName>
    <definedName name="sd">'[17]Manpower Calculation'!#REF!</definedName>
    <definedName name="Shift">[4]Lists!$L$3:$L$6</definedName>
    <definedName name="ss" localSheetId="1">#REF!</definedName>
    <definedName name="ss">#REF!</definedName>
    <definedName name="staff1">#REF!</definedName>
    <definedName name="staff2">#REF!</definedName>
    <definedName name="stafff">#REF!</definedName>
    <definedName name="sx">#REF!</definedName>
    <definedName name="TableName">"Dummy"</definedName>
    <definedName name="TFRAL">[3]TFR!$A$1:$G$19,[3]TFR!$H$1:$J$19</definedName>
    <definedName name="TFRDX">[3]TFR!$A$1:$G$19,[3]TFR!$H$1:$J$19,[3]TFR!$K$1:$M$19</definedName>
    <definedName name="TFREC" localSheetId="1">[3]TFR!$A$1:$G$19,[3]TFR!$H$1:$J$19,[3]TFR!$K$1:$M$19,[3]TFR!$N$1:$N$19,[3]TFR!#REF!</definedName>
    <definedName name="TFREC">[3]TFR!$A$1:$G$19,[3]TFR!$H$1:$J$19,[3]TFR!$K$1:$M$19,[3]TFR!$N$1:$N$19,[3]TFR!#REF!</definedName>
    <definedName name="TFRHO" localSheetId="1">[3]TFR!$A$1:$G$19,[3]TFR!$H$1:$J$19,[3]TFR!$K$1:$M$19,[3]TFR!$N$1:$N$19,[3]TFR!#REF!,[3]TFR!#REF!,[3]TFR!#REF!</definedName>
    <definedName name="TFRHO">[3]TFR!$A$1:$G$19,[3]TFR!$H$1:$J$19,[3]TFR!$K$1:$M$19,[3]TFR!$N$1:$N$19,[3]TFR!#REF!,[3]TFR!#REF!,[3]TFR!#REF!</definedName>
    <definedName name="TFRHOO" localSheetId="1">[3]TFR!$A$1:$G$19,[3]TFR!$H$1:$J$19,[3]TFR!$K$1:$M$19,[3]TFR!$N$1:$N$19,[3]TFR!#REF!,[3]TFR!#REF!,[3]TFR!#REF!</definedName>
    <definedName name="TFRHOO">[3]TFR!$A$1:$G$19,[3]TFR!$H$1:$J$19,[3]TFR!$K$1:$M$19,[3]TFR!$N$1:$N$19,[3]TFR!#REF!,[3]TFR!#REF!,[3]TFR!#REF!</definedName>
    <definedName name="TFRRA">[3]TFR!$A$1:$G$19,[3]TFR!$H$1:$J$19,[3]TFR!$K$1:$M$19,[3]TFR!$N$1:$N$19,[3]TFR!#REF!,[3]TFR!#REF!</definedName>
    <definedName name="TFRSH">[3]TFR!$A$1:$G$19,[3]TFR!$H$1:$J$19,[3]TFR!$K$1:$M$19,[3]TFR!$N$1:$N$19</definedName>
    <definedName name="TYPE">[4]Lists!$P$3:$P$4</definedName>
    <definedName name="Ventas_R1" localSheetId="1">#REF!</definedName>
    <definedName name="Ventas_R1">#REF!</definedName>
    <definedName name="Ventas_R2_No_Técnico" localSheetId="1">#REF!</definedName>
    <definedName name="Ventas_R2_No_Técnico">#REF!</definedName>
    <definedName name="Ventas_R2_Técnico" localSheetId="1">#REF!</definedName>
    <definedName name="Ventas_R2_Técnico">#REF!</definedName>
    <definedName name="Ventas_R3" localSheetId="1">#REF!</definedName>
    <definedName name="Ventas_R3">#REF!</definedName>
    <definedName name="Ventas_R4" localSheetId="1">#REF!</definedName>
    <definedName name="Ventas_R4">#REF!</definedName>
    <definedName name="Ventas_Trabajos" localSheetId="1">#REF!</definedName>
    <definedName name="Ventas_Trabajos">#REF!</definedName>
    <definedName name="villaf">OFFSET([18]Employee!$IR$1,0,0,COUNTA([18]Employee!$IR$1:$IV$65536),1)</definedName>
    <definedName name="wq" localSheetId="1">#REF!</definedName>
    <definedName name="wq">#REF!</definedName>
    <definedName name="wrasdfsa">[19]Title!$A$4</definedName>
    <definedName name="x">[5]SCENARIOS!#REF!</definedName>
    <definedName name="xdadad" localSheetId="1">#REF!</definedName>
    <definedName name="xdadad">#REF!</definedName>
    <definedName name="YesNo">[13]PKG1!$A$3:$A$4</definedName>
    <definedName name="YN">[4]Lists!$N$3:$N$4</definedName>
    <definedName name="Zone">[13]PKG1!$C$3:$C$6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D7" i="2"/>
  <c r="D8" i="2"/>
  <c r="D9" i="2"/>
  <c r="D10" i="2"/>
  <c r="D11" i="2"/>
  <c r="D12" i="2"/>
  <c r="D13" i="2"/>
  <c r="D14" i="2"/>
  <c r="D15" i="2"/>
  <c r="D16" i="2"/>
  <c r="D17" i="2"/>
  <c r="D18" i="2"/>
  <c r="D19" i="2"/>
  <c r="D20" i="2"/>
  <c r="D21" i="2"/>
  <c r="D22" i="2"/>
  <c r="D23" i="2"/>
  <c r="D24" i="2"/>
  <c r="D25" i="2"/>
  <c r="D26" i="2"/>
  <c r="D27" i="2"/>
  <c r="D28" i="2"/>
  <c r="D29" i="2"/>
  <c r="D5" i="2"/>
  <c r="O6" i="2"/>
  <c r="O7" i="2"/>
  <c r="O8" i="2"/>
  <c r="O9" i="2"/>
  <c r="O10" i="2"/>
  <c r="O11" i="2"/>
  <c r="O12" i="2"/>
  <c r="O13" i="2"/>
  <c r="O14" i="2"/>
  <c r="O15" i="2"/>
  <c r="O16" i="2"/>
  <c r="O17" i="2"/>
  <c r="O18" i="2"/>
  <c r="O19" i="2"/>
  <c r="O20" i="2"/>
  <c r="O21" i="2"/>
  <c r="O22" i="2"/>
  <c r="O23" i="2"/>
  <c r="O24" i="2"/>
  <c r="O25" i="2"/>
  <c r="O26" i="2"/>
  <c r="O27" i="2"/>
  <c r="O28" i="2"/>
  <c r="O29" i="2"/>
  <c r="O5" i="2"/>
  <c r="K6" i="2"/>
  <c r="K7" i="2"/>
  <c r="K8" i="2"/>
  <c r="K9" i="2"/>
  <c r="K10" i="2"/>
  <c r="K11" i="2"/>
  <c r="K12" i="2"/>
  <c r="K13" i="2"/>
  <c r="K14" i="2"/>
  <c r="K15" i="2"/>
  <c r="K16" i="2"/>
  <c r="K17" i="2"/>
  <c r="K18" i="2"/>
  <c r="K19" i="2"/>
  <c r="K20" i="2"/>
  <c r="K21" i="2"/>
  <c r="K22" i="2"/>
  <c r="K23" i="2"/>
  <c r="K24" i="2"/>
  <c r="K25" i="2"/>
  <c r="K26" i="2"/>
  <c r="K27" i="2"/>
  <c r="K28" i="2"/>
  <c r="K29" i="2"/>
  <c r="K5" i="2"/>
  <c r="H6" i="2"/>
  <c r="H7" i="2"/>
  <c r="H8" i="2"/>
  <c r="H9" i="2"/>
  <c r="H10" i="2"/>
  <c r="H11" i="2"/>
  <c r="H12" i="2"/>
  <c r="H13" i="2"/>
  <c r="H14" i="2"/>
  <c r="H15" i="2"/>
  <c r="H16" i="2"/>
  <c r="H17" i="2"/>
  <c r="H18" i="2"/>
  <c r="H19" i="2"/>
  <c r="H20" i="2"/>
  <c r="H21" i="2"/>
  <c r="H22" i="2"/>
  <c r="H23" i="2"/>
  <c r="H24" i="2"/>
  <c r="H25" i="2"/>
  <c r="H26" i="2"/>
  <c r="H27" i="2"/>
  <c r="H28" i="2"/>
  <c r="H29" i="2"/>
  <c r="H5" i="2"/>
  <c r="G6" i="2"/>
  <c r="G7" i="2"/>
  <c r="G8" i="2"/>
  <c r="G9" i="2"/>
  <c r="G10" i="2"/>
  <c r="G11" i="2"/>
  <c r="G12" i="2"/>
  <c r="G13" i="2"/>
  <c r="G14" i="2"/>
  <c r="G15" i="2"/>
  <c r="G16" i="2"/>
  <c r="G17" i="2"/>
  <c r="G18" i="2"/>
  <c r="G19" i="2"/>
  <c r="G20" i="2"/>
  <c r="G21" i="2"/>
  <c r="G22" i="2"/>
  <c r="G23" i="2"/>
  <c r="G24" i="2"/>
  <c r="G25" i="2"/>
  <c r="G26" i="2"/>
  <c r="G27" i="2"/>
  <c r="G28" i="2"/>
  <c r="G29" i="2"/>
  <c r="G5" i="2"/>
  <c r="G48" i="11"/>
  <c r="I48" i="11" s="1"/>
  <c r="I41" i="11"/>
  <c r="I40" i="11"/>
  <c r="C40" i="11"/>
  <c r="G49" i="11" s="1"/>
  <c r="I49" i="11" s="1"/>
  <c r="I39" i="11"/>
  <c r="I38" i="11"/>
  <c r="I37" i="11"/>
  <c r="I36" i="11"/>
  <c r="I35" i="11"/>
  <c r="I34" i="11"/>
  <c r="C34" i="11"/>
  <c r="G47" i="11" s="1"/>
  <c r="I47" i="11" s="1"/>
  <c r="D30" i="11"/>
  <c r="G30" i="11" s="1"/>
  <c r="D29" i="11"/>
  <c r="G29" i="11" s="1"/>
  <c r="D28" i="11"/>
  <c r="G28" i="11" s="1"/>
  <c r="D27" i="11"/>
  <c r="G27" i="11" s="1"/>
  <c r="D26" i="11"/>
  <c r="G26" i="11" s="1"/>
  <c r="D25" i="11"/>
  <c r="G25" i="11" s="1"/>
  <c r="D24" i="11"/>
  <c r="G24" i="11" s="1"/>
  <c r="D23" i="11"/>
  <c r="G23" i="11" s="1"/>
  <c r="D22" i="11"/>
  <c r="G22" i="11" s="1"/>
  <c r="D21" i="11"/>
  <c r="G21" i="11" s="1"/>
  <c r="D20" i="11"/>
  <c r="G20" i="11" s="1"/>
  <c r="D19" i="11"/>
  <c r="G19" i="11" s="1"/>
  <c r="D18" i="11"/>
  <c r="G18" i="11" s="1"/>
  <c r="D17" i="11"/>
  <c r="G17" i="11" s="1"/>
  <c r="D16" i="11"/>
  <c r="G16" i="11" s="1"/>
  <c r="M29" i="2"/>
  <c r="M28" i="2"/>
  <c r="M27" i="2"/>
  <c r="M26" i="2"/>
  <c r="M25" i="2"/>
  <c r="M24" i="2"/>
  <c r="M23" i="2"/>
  <c r="M22" i="2"/>
  <c r="M21" i="2"/>
  <c r="M20" i="2"/>
  <c r="M19" i="2"/>
  <c r="M18" i="2"/>
  <c r="M17" i="2"/>
  <c r="M16" i="2"/>
  <c r="M15" i="2"/>
  <c r="M14" i="2"/>
  <c r="M13" i="2"/>
  <c r="M12" i="2"/>
  <c r="M11" i="2"/>
  <c r="M10" i="2"/>
  <c r="M9" i="2"/>
  <c r="M8" i="2"/>
  <c r="M7" i="2"/>
  <c r="M6" i="2"/>
  <c r="M5" i="2"/>
  <c r="L29" i="2"/>
  <c r="L28" i="2"/>
  <c r="L27" i="2"/>
  <c r="L26" i="2"/>
  <c r="L25" i="2"/>
  <c r="L24" i="2"/>
  <c r="L23" i="2"/>
  <c r="L22" i="2"/>
  <c r="L21" i="2"/>
  <c r="L20" i="2"/>
  <c r="L19" i="2"/>
  <c r="L18" i="2"/>
  <c r="L17" i="2"/>
  <c r="L16" i="2"/>
  <c r="L15" i="2"/>
  <c r="L14" i="2"/>
  <c r="L13" i="2"/>
  <c r="L12" i="2"/>
  <c r="L11" i="2"/>
  <c r="L10" i="2"/>
  <c r="L9" i="2"/>
  <c r="L8" i="2"/>
  <c r="L7" i="2"/>
  <c r="L6" i="2"/>
  <c r="L5" i="2"/>
  <c r="I9" i="2"/>
  <c r="I10" i="2"/>
  <c r="I11" i="2"/>
  <c r="I12" i="2"/>
  <c r="I13" i="2"/>
  <c r="I14" i="2"/>
  <c r="I15" i="2"/>
  <c r="I16" i="2"/>
  <c r="I17" i="2"/>
  <c r="I18" i="2"/>
  <c r="I19" i="2"/>
  <c r="I20" i="2"/>
  <c r="I21" i="2"/>
  <c r="I22" i="2"/>
  <c r="I23" i="2"/>
  <c r="I24" i="2"/>
  <c r="I25" i="2"/>
  <c r="I26" i="2"/>
  <c r="I27" i="2"/>
  <c r="I28" i="2"/>
  <c r="I29" i="2"/>
  <c r="I8" i="2"/>
  <c r="I6" i="2"/>
  <c r="I7" i="2"/>
  <c r="I5" i="2"/>
  <c r="J9" i="2"/>
  <c r="J10" i="2"/>
  <c r="J11" i="2"/>
  <c r="J12" i="2"/>
  <c r="J13" i="2"/>
  <c r="J14" i="2"/>
  <c r="J15" i="2"/>
  <c r="J16" i="2"/>
  <c r="J17" i="2"/>
  <c r="J18" i="2"/>
  <c r="J19" i="2"/>
  <c r="J20" i="2"/>
  <c r="J21" i="2"/>
  <c r="J22" i="2"/>
  <c r="J23" i="2"/>
  <c r="J24" i="2"/>
  <c r="J25" i="2"/>
  <c r="J26" i="2"/>
  <c r="J27" i="2"/>
  <c r="J28" i="2"/>
  <c r="J29" i="2"/>
  <c r="J8" i="2"/>
  <c r="I42" i="11" l="1"/>
  <c r="I43" i="11" s="1"/>
  <c r="C39" i="11" s="1"/>
  <c r="G50" i="11" s="1"/>
  <c r="I50" i="11" s="1"/>
  <c r="N6" i="2" l="1"/>
  <c r="P6" i="2" s="1"/>
  <c r="N7" i="2"/>
  <c r="P7" i="2" s="1"/>
  <c r="N8" i="2"/>
  <c r="P8" i="2" s="1"/>
  <c r="N9" i="2"/>
  <c r="P9" i="2" s="1"/>
  <c r="N10" i="2"/>
  <c r="P10" i="2" s="1"/>
  <c r="N11" i="2"/>
  <c r="P11" i="2" s="1"/>
  <c r="N12" i="2"/>
  <c r="P12" i="2" s="1"/>
  <c r="N13" i="2"/>
  <c r="P13" i="2" s="1"/>
  <c r="N14" i="2"/>
  <c r="P14" i="2" s="1"/>
  <c r="N15" i="2"/>
  <c r="P15" i="2" s="1"/>
  <c r="N16" i="2"/>
  <c r="P16" i="2" s="1"/>
  <c r="N17" i="2"/>
  <c r="P17" i="2" s="1"/>
  <c r="N18" i="2"/>
  <c r="P18" i="2" s="1"/>
  <c r="N19" i="2"/>
  <c r="P19" i="2" s="1"/>
  <c r="N20" i="2"/>
  <c r="P20" i="2" s="1"/>
  <c r="N21" i="2"/>
  <c r="P21" i="2" s="1"/>
  <c r="N22" i="2"/>
  <c r="P22" i="2" s="1"/>
  <c r="N23" i="2"/>
  <c r="P23" i="2" s="1"/>
  <c r="N24" i="2"/>
  <c r="P24" i="2" s="1"/>
  <c r="N25" i="2"/>
  <c r="P25" i="2" s="1"/>
  <c r="N26" i="2"/>
  <c r="P26" i="2" s="1"/>
  <c r="N27" i="2"/>
  <c r="P27" i="2" s="1"/>
  <c r="N28" i="2"/>
  <c r="P28" i="2" s="1"/>
  <c r="N29" i="2"/>
  <c r="P29" i="2" s="1"/>
  <c r="N5" i="2"/>
  <c r="P5" i="2" s="1"/>
  <c r="D15" i="11" l="1"/>
  <c r="G15" i="11" s="1"/>
  <c r="D14" i="11"/>
  <c r="G14" i="11" s="1"/>
  <c r="D13" i="11" l="1"/>
  <c r="G13" i="11" s="1"/>
  <c r="G31" i="11" s="1"/>
  <c r="G46" i="11" s="1"/>
  <c r="G53" i="11" s="1"/>
  <c r="I46" i="11" l="1"/>
  <c r="I52" i="11"/>
  <c r="I51" i="11"/>
  <c r="G55" i="11"/>
  <c r="I53" i="11" l="1"/>
  <c r="I55" i="11" s="1"/>
  <c r="I56" i="11" s="1"/>
</calcChain>
</file>

<file path=xl/sharedStrings.xml><?xml version="1.0" encoding="utf-8"?>
<sst xmlns="http://schemas.openxmlformats.org/spreadsheetml/2006/main" count="178" uniqueCount="102">
  <si>
    <t>نموذج التسعير</t>
  </si>
  <si>
    <t>معلومات المشروع</t>
  </si>
  <si>
    <t>رقم النسخة: نموذج التسعير</t>
  </si>
  <si>
    <t>الشخص المسؤول  (طرف المنظمة)</t>
  </si>
  <si>
    <t>اسم الجهة الحكومية</t>
  </si>
  <si>
    <t>الشخص المسؤول  (طرف الجهة الحكومية)</t>
  </si>
  <si>
    <t>تاريخ استلام كراسة الشروط</t>
  </si>
  <si>
    <t>التاريخ المتوقع لبدء المشروع</t>
  </si>
  <si>
    <t>مدة المشروع (بالشهر وتكتب رقماً)</t>
  </si>
  <si>
    <t>موقع المشروع</t>
  </si>
  <si>
    <t>تاريخ تسليم العروض الفنية والمالية</t>
  </si>
  <si>
    <t>نطاق عمل المشروع</t>
  </si>
  <si>
    <t>المسمي الوظيفي</t>
  </si>
  <si>
    <t>الجنسية</t>
  </si>
  <si>
    <t>صافي الدخل</t>
  </si>
  <si>
    <t>تأمينات اجتماعية</t>
  </si>
  <si>
    <t>وجبات</t>
  </si>
  <si>
    <t>جوال</t>
  </si>
  <si>
    <t>إقامة</t>
  </si>
  <si>
    <t>فيزا</t>
  </si>
  <si>
    <t>تأمين طبي</t>
  </si>
  <si>
    <t>ملابس</t>
  </si>
  <si>
    <t>أدوات السلامة</t>
  </si>
  <si>
    <t>سكن</t>
  </si>
  <si>
    <t>انتقالات</t>
  </si>
  <si>
    <t>إجازة</t>
  </si>
  <si>
    <t>تذكرة</t>
  </si>
  <si>
    <t>المجموع</t>
  </si>
  <si>
    <t>المعدات</t>
  </si>
  <si>
    <t>blank</t>
  </si>
  <si>
    <t>مدير مشروع</t>
  </si>
  <si>
    <t>سعودي</t>
  </si>
  <si>
    <t>الآلة 1</t>
  </si>
  <si>
    <t>مدير موقع</t>
  </si>
  <si>
    <t>الآلة 2</t>
  </si>
  <si>
    <t>غير سعودي</t>
  </si>
  <si>
    <t>مشرف عام</t>
  </si>
  <si>
    <t>الآلة 3</t>
  </si>
  <si>
    <t>فني</t>
  </si>
  <si>
    <t>الآلة 4</t>
  </si>
  <si>
    <t>الآلة 5</t>
  </si>
  <si>
    <t>الآلة 6</t>
  </si>
  <si>
    <t>الآلة 7</t>
  </si>
  <si>
    <t>عامل</t>
  </si>
  <si>
    <t>الآلة 8</t>
  </si>
  <si>
    <t>الآلة 9</t>
  </si>
  <si>
    <t>الآلة 10</t>
  </si>
  <si>
    <t>الآلة 11</t>
  </si>
  <si>
    <t>الآلة 12</t>
  </si>
  <si>
    <t>الآلة 13</t>
  </si>
  <si>
    <t>الآلة 14</t>
  </si>
  <si>
    <t>مساعد</t>
  </si>
  <si>
    <t>الآلة 15</t>
  </si>
  <si>
    <t>الآلة 16</t>
  </si>
  <si>
    <t>الآلة 17</t>
  </si>
  <si>
    <t>الآلة 18</t>
  </si>
  <si>
    <t>الآلة 19</t>
  </si>
  <si>
    <t>الآلة 20</t>
  </si>
  <si>
    <t>الآلة 21</t>
  </si>
  <si>
    <t>نموذج تسعير الخدمات</t>
  </si>
  <si>
    <t>اسم العميل/الجهة</t>
  </si>
  <si>
    <t>اسم المشروع</t>
  </si>
  <si>
    <t>تاريخ بدء التسعير</t>
  </si>
  <si>
    <t>تاريخ بداية المشروع</t>
  </si>
  <si>
    <t>تكلفة القوي العاملة</t>
  </si>
  <si>
    <t>القسم</t>
  </si>
  <si>
    <t>التكلفة</t>
  </si>
  <si>
    <t>العدد</t>
  </si>
  <si>
    <t>عمالة احتياطية</t>
  </si>
  <si>
    <t>تكلفة القوي العاملة الشهرية</t>
  </si>
  <si>
    <t>تكاليف أخرى</t>
  </si>
  <si>
    <t>تكلفة المعدات</t>
  </si>
  <si>
    <t>الانتقالات</t>
  </si>
  <si>
    <t>حافلة</t>
  </si>
  <si>
    <t>سيارات</t>
  </si>
  <si>
    <t>مواد للاستخدام</t>
  </si>
  <si>
    <t>برامج الكترونية</t>
  </si>
  <si>
    <t>استهلاك المعدات</t>
  </si>
  <si>
    <t>المقاولين</t>
  </si>
  <si>
    <t>مقاول 1</t>
  </si>
  <si>
    <t>مقاول 2</t>
  </si>
  <si>
    <t>تكلفة استثمار المعدات</t>
  </si>
  <si>
    <t>مقاول 3</t>
  </si>
  <si>
    <t>الاستهلاك الشهري</t>
  </si>
  <si>
    <t>مقاول 4</t>
  </si>
  <si>
    <t>مقاول 5</t>
  </si>
  <si>
    <t>ملخص تكلفة المشروع</t>
  </si>
  <si>
    <t>هامش الربح</t>
  </si>
  <si>
    <t>السعر</t>
  </si>
  <si>
    <t>مقاول 6</t>
  </si>
  <si>
    <t>مقاول 7</t>
  </si>
  <si>
    <t>تكلفة الانتقالات</t>
  </si>
  <si>
    <t>تكلفة المواد المستخدمة</t>
  </si>
  <si>
    <t>تكلفة المقاولين</t>
  </si>
  <si>
    <t>احتياطي طوارئ</t>
  </si>
  <si>
    <t>النفقات العامة للمنظمة</t>
  </si>
  <si>
    <t>الشهري</t>
  </si>
  <si>
    <t>مدة المشروع بالأشهر</t>
  </si>
  <si>
    <t>التكلفة الإجمالية غير شاملة الضريبة</t>
  </si>
  <si>
    <t>التكلفة الإجمالية شاملة الضريبة</t>
  </si>
  <si>
    <t>التكاليف الشهرية</t>
  </si>
  <si>
    <r>
      <rPr>
        <b/>
        <sz val="11"/>
        <color rgb="FF095463"/>
        <rFont val="Calibri"/>
        <family val="2"/>
        <scheme val="minor"/>
      </rPr>
      <t xml:space="preserve">
نبذة عن النموذج:</t>
    </r>
    <r>
      <rPr>
        <sz val="11"/>
        <color theme="1"/>
        <rFont val="Calibri"/>
        <family val="2"/>
        <scheme val="minor"/>
      </rPr>
      <t xml:space="preserve">
</t>
    </r>
    <r>
      <rPr>
        <sz val="11"/>
        <color theme="2" tint="-0.749992370372631"/>
        <rFont val="Calibri"/>
        <family val="2"/>
        <scheme val="minor"/>
      </rPr>
      <t>يساعد هذا النموذج في بناء العرض المالي من خلال حساب التكلفة الإجمالية وتسعير المشروع بناءً على عناصر التكلفة للمشروع.</t>
    </r>
    <r>
      <rPr>
        <sz val="11"/>
        <color theme="1"/>
        <rFont val="Calibri"/>
        <family val="2"/>
        <scheme val="minor"/>
      </rPr>
      <t xml:space="preserve">
</t>
    </r>
    <r>
      <rPr>
        <b/>
        <sz val="11"/>
        <color rgb="FF095463"/>
        <rFont val="Calibri"/>
        <family val="2"/>
        <scheme val="minor"/>
      </rPr>
      <t>آلية استخدام النموذج:</t>
    </r>
    <r>
      <rPr>
        <sz val="11"/>
        <color theme="1"/>
        <rFont val="Calibri"/>
        <family val="2"/>
        <scheme val="minor"/>
      </rPr>
      <t xml:space="preserve">
</t>
    </r>
    <r>
      <rPr>
        <sz val="11"/>
        <color theme="2" tint="-0.749992370372631"/>
        <rFont val="Calibri"/>
        <family val="2"/>
        <scheme val="minor"/>
      </rPr>
      <t xml:space="preserve">1.في البداية يتم ملء ورقة معلومات المشروع والتي تتضمن معلومات عامة عن المشروع.
2.بعد ذلك يجب تعبئة ورقة المدخلات والتي تتضمن إدخال التكاليف المتعلقة بأعضاء فريق العمل كلٌ بحسب مسماه الوظيفي بالإضافة إلى تكاليف المعدات (إن وجدت).
3.في النهاية يتم الانتقال إلى ورقة نموذج التسعير ويتم إدخال عدد الموظفين من كل مسمى وظيفي من فريق العمل ويتم تحديد المعدات وأعدادها (إن وجدت) بالإضافة إلى إدخال التكاليف الإضافية، ويتم بعدها تحديد هامش الربح على كل من عناصر التكلفة وإدخال مدة المشروع بالأشهر لحساب السعر الإجمالي للمشروع.
</t>
    </r>
    <r>
      <rPr>
        <sz val="11"/>
        <color theme="1"/>
        <rFont val="Calibri"/>
        <family val="2"/>
        <scheme val="minor"/>
      </rPr>
      <t xml:space="preserve">
</t>
    </r>
    <r>
      <rPr>
        <b/>
        <sz val="11"/>
        <color rgb="FF095463"/>
        <rFont val="Calibri"/>
        <family val="2"/>
        <scheme val="minor"/>
      </rPr>
      <t>ملاحظات إرشادية:</t>
    </r>
    <r>
      <rPr>
        <sz val="11"/>
        <color theme="1"/>
        <rFont val="Calibri"/>
        <family val="2"/>
        <scheme val="minor"/>
      </rPr>
      <t xml:space="preserve">
</t>
    </r>
    <r>
      <rPr>
        <sz val="11"/>
        <color theme="2" tint="-0.749992370372631"/>
        <rFont val="Calibri"/>
        <family val="2"/>
        <scheme val="minor"/>
      </rPr>
      <t>1.في حال وجود مسمى وظيفي مختلف في عناصر التكلفة كصافي الدخل، يتم إدخال البيانات لكل منهم بشكل منفصل مع التمييز بالاسم مثل: مدير مشروع – أ، مدير مشروع – ب، مدير مشروع – ج.
2.قد يتم تكرار ورقة "نموذج التسعير" بناء جدول الكميات الموجود بكراسة الشروط والمواصفات.  في حال اعتماد الجدول على تكاليف الخدمات ذاتها مفصّلة يتم تكرار ورقة "نموذج التسعير" بناء على كل خدمة وحدها أو يمكن الاكتفاء بورقة واحدة وتقدير حجم ومتطلبات كل خدمة بالنسبة للخدمات الأخرى. وفي حال اعتماد جدول الكميات على تفصيل التكاليف الأساسية لتقديم الخدمة كتكلفة القوى العاملة وتكلفة المعدات وغيرها يمكن الاكتفاء بورقة واحدة ويتم اعتماد التكاليف التفصيلية الناتجة من ورقة "نموذج التسعير" بناءً على المطلوب.
3. بعض الحقول في ورقة المدخلات قد لاتنطبق فيمكن تركها فارغة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</si>
</sst>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 #,##0_-;_-* &quot;-&quot;??_-;_-@_-"/>
    <numFmt numFmtId="166" formatCode="General_)"/>
  </numFmts>
  <fonts count="22">
    <font>
      <sz val="11"/>
      <color theme="1"/>
      <name val="Calibri"/>
      <family val="2"/>
      <scheme val="minor"/>
    </font>
    <font>
      <sz val="11"/>
      <color theme="1"/>
      <name val="Calibri"/>
      <family val="2"/>
      <scheme val="minor"/>
    </font>
    <font>
      <b/>
      <sz val="11"/>
      <color theme="1"/>
      <name val="Calibri"/>
      <family val="2"/>
      <scheme val="minor"/>
    </font>
    <font>
      <sz val="8"/>
      <name val="Calibri"/>
      <family val="3"/>
      <charset val="129"/>
      <scheme val="minor"/>
    </font>
    <font>
      <sz val="10"/>
      <name val="Arial"/>
      <family val="2"/>
    </font>
    <font>
      <sz val="12"/>
      <name val="Helv"/>
    </font>
    <font>
      <sz val="10"/>
      <name val="MS Sans Serif"/>
      <family val="2"/>
    </font>
    <font>
      <sz val="12"/>
      <color theme="1"/>
      <name val="Calibri"/>
      <family val="2"/>
      <scheme val="minor"/>
    </font>
    <font>
      <b/>
      <sz val="11"/>
      <color theme="0"/>
      <name val="Calibri"/>
      <family val="2"/>
      <scheme val="minor"/>
    </font>
    <font>
      <sz val="11"/>
      <color theme="0"/>
      <name val="Calibri"/>
      <family val="2"/>
      <scheme val="minor"/>
    </font>
    <font>
      <b/>
      <sz val="11"/>
      <color rgb="FF095463"/>
      <name val="Calibri"/>
      <family val="2"/>
      <scheme val="minor"/>
    </font>
    <font>
      <sz val="11"/>
      <color theme="2" tint="-0.749992370372631"/>
      <name val="Calibri"/>
      <family val="2"/>
      <scheme val="minor"/>
    </font>
    <font>
      <b/>
      <sz val="11"/>
      <color theme="8"/>
      <name val="Calibri"/>
      <family val="2"/>
      <scheme val="minor"/>
    </font>
    <font>
      <b/>
      <sz val="9"/>
      <color theme="1"/>
      <name val="Calibri"/>
      <family val="2"/>
      <scheme val="minor"/>
    </font>
    <font>
      <sz val="9"/>
      <color theme="1"/>
      <name val="Calibri"/>
      <family val="2"/>
      <scheme val="minor"/>
    </font>
    <font>
      <sz val="9"/>
      <name val="Calibri"/>
      <family val="2"/>
      <scheme val="minor"/>
    </font>
    <font>
      <b/>
      <sz val="14"/>
      <color theme="1"/>
      <name val="Calibri"/>
      <family val="2"/>
      <scheme val="minor"/>
    </font>
    <font>
      <sz val="11"/>
      <name val="Calibri"/>
      <family val="2"/>
      <scheme val="minor"/>
    </font>
    <font>
      <sz val="11"/>
      <color theme="4"/>
      <name val="Calibri"/>
      <family val="2"/>
      <scheme val="minor"/>
    </font>
    <font>
      <b/>
      <sz val="16"/>
      <color theme="1"/>
      <name val="Calibri"/>
      <family val="2"/>
      <scheme val="minor"/>
    </font>
    <font>
      <sz val="11"/>
      <color theme="0" tint="-0.499984740745262"/>
      <name val="Calibri"/>
      <family val="2"/>
      <scheme val="minor"/>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9546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59999389629810485"/>
        <bgColor indexed="64"/>
      </patternFill>
    </fill>
  </fills>
  <borders count="37">
    <border>
      <left/>
      <right/>
      <top/>
      <bottom/>
      <diagonal/>
    </border>
    <border>
      <left/>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theme="0"/>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43" fontId="1" fillId="0" borderId="0" applyFont="0" applyFill="0" applyBorder="0" applyAlignment="0" applyProtection="0"/>
    <xf numFmtId="0" fontId="4" fillId="0" borderId="0"/>
    <xf numFmtId="166" fontId="5" fillId="0" borderId="0"/>
    <xf numFmtId="9" fontId="4" fillId="0" borderId="0" applyFont="0" applyFill="0" applyBorder="0" applyAlignment="0" applyProtection="0"/>
    <xf numFmtId="43" fontId="4" fillId="0" borderId="0" applyFont="0" applyFill="0" applyBorder="0" applyAlignment="0" applyProtection="0"/>
    <xf numFmtId="40" fontId="6" fillId="0" borderId="0" applyFont="0" applyFill="0" applyBorder="0" applyAlignment="0" applyProtection="0"/>
    <xf numFmtId="9" fontId="6" fillId="0" borderId="0" applyFont="0" applyFill="0" applyBorder="0" applyAlignment="0" applyProtection="0"/>
    <xf numFmtId="0" fontId="7" fillId="0" borderId="0"/>
    <xf numFmtId="9" fontId="7" fillId="0" borderId="0" applyFont="0" applyFill="0" applyBorder="0" applyAlignment="0" applyProtection="0"/>
  </cellStyleXfs>
  <cellXfs count="129">
    <xf numFmtId="0" fontId="0" fillId="0" borderId="0" xfId="0"/>
    <xf numFmtId="0" fontId="2" fillId="0" borderId="0" xfId="0" applyFont="1"/>
    <xf numFmtId="0" fontId="10" fillId="0" borderId="0" xfId="0" applyFont="1" applyAlignment="1">
      <alignment horizontal="center" vertical="center"/>
    </xf>
    <xf numFmtId="0" fontId="0" fillId="0" borderId="0" xfId="0" applyFont="1"/>
    <xf numFmtId="0" fontId="0" fillId="0" borderId="36" xfId="0" applyFont="1" applyBorder="1" applyAlignment="1">
      <alignment horizontal="right" vertical="top" wrapText="1"/>
    </xf>
    <xf numFmtId="0" fontId="0" fillId="0" borderId="36" xfId="0" applyFont="1" applyBorder="1" applyAlignment="1">
      <alignment horizontal="right" vertical="top"/>
    </xf>
    <xf numFmtId="0" fontId="0" fillId="0" borderId="0" xfId="0" applyFont="1" applyAlignment="1">
      <alignment horizontal="right" vertical="top"/>
    </xf>
    <xf numFmtId="0" fontId="0" fillId="0" borderId="0" xfId="0" applyFont="1" applyAlignment="1">
      <alignment horizontal="center"/>
    </xf>
    <xf numFmtId="0" fontId="0" fillId="0" borderId="1" xfId="0" applyFont="1" applyBorder="1" applyAlignment="1">
      <alignment horizontal="center"/>
    </xf>
    <xf numFmtId="0" fontId="8" fillId="3" borderId="25" xfId="0" applyFont="1" applyFill="1" applyBorder="1" applyAlignment="1">
      <alignment horizontal="center"/>
    </xf>
    <xf numFmtId="0" fontId="2" fillId="0" borderId="26" xfId="0" applyFont="1" applyBorder="1" applyAlignment="1">
      <alignment horizontal="center"/>
    </xf>
    <xf numFmtId="0" fontId="0" fillId="0" borderId="26" xfId="0" applyFont="1" applyBorder="1"/>
    <xf numFmtId="0" fontId="12" fillId="0" borderId="27" xfId="0" applyFont="1" applyBorder="1"/>
    <xf numFmtId="0" fontId="0" fillId="0" borderId="27" xfId="0" applyFont="1" applyBorder="1"/>
    <xf numFmtId="0" fontId="0" fillId="0" borderId="28" xfId="0" applyFont="1" applyBorder="1"/>
    <xf numFmtId="0" fontId="2" fillId="0" borderId="28" xfId="0" applyFont="1" applyBorder="1"/>
    <xf numFmtId="0" fontId="12"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3" xfId="0" applyFont="1" applyBorder="1" applyAlignment="1">
      <alignment horizontal="right"/>
    </xf>
    <xf numFmtId="0" fontId="0" fillId="0" borderId="34" xfId="0" applyFont="1" applyBorder="1" applyAlignment="1">
      <alignment horizontal="right"/>
    </xf>
    <xf numFmtId="0" fontId="0" fillId="0" borderId="35" xfId="0" applyFont="1" applyBorder="1" applyAlignment="1">
      <alignment horizontal="right"/>
    </xf>
    <xf numFmtId="0" fontId="0" fillId="0" borderId="10" xfId="0" applyFont="1" applyBorder="1" applyAlignment="1">
      <alignment horizontal="right"/>
    </xf>
    <xf numFmtId="0" fontId="0" fillId="0" borderId="0" xfId="0" applyFont="1" applyAlignment="1">
      <alignment horizontal="right"/>
    </xf>
    <xf numFmtId="0" fontId="0" fillId="0" borderId="11" xfId="0" applyFont="1" applyBorder="1" applyAlignment="1">
      <alignment horizontal="right"/>
    </xf>
    <xf numFmtId="0" fontId="2" fillId="0" borderId="26" xfId="0" applyFont="1" applyBorder="1"/>
    <xf numFmtId="0" fontId="2" fillId="0" borderId="19" xfId="0" applyFont="1" applyBorder="1"/>
    <xf numFmtId="0" fontId="0" fillId="0" borderId="23" xfId="0" applyFont="1" applyBorder="1" applyAlignment="1">
      <alignment horizontal="right"/>
    </xf>
    <xf numFmtId="0" fontId="0" fillId="0" borderId="1" xfId="0" applyFont="1" applyBorder="1" applyAlignment="1">
      <alignment horizontal="right"/>
    </xf>
    <xf numFmtId="0" fontId="0" fillId="0" borderId="24" xfId="0" applyFont="1" applyBorder="1" applyAlignment="1">
      <alignment horizontal="right"/>
    </xf>
    <xf numFmtId="0" fontId="13" fillId="0" borderId="0" xfId="0" applyFont="1"/>
    <xf numFmtId="0" fontId="14" fillId="0" borderId="0" xfId="0" applyFont="1"/>
    <xf numFmtId="0" fontId="14" fillId="4" borderId="0" xfId="0" applyFont="1" applyFill="1" applyAlignment="1">
      <alignment horizontal="right"/>
    </xf>
    <xf numFmtId="3" fontId="15" fillId="0" borderId="0" xfId="0" applyNumberFormat="1" applyFont="1" applyAlignment="1">
      <alignment horizontal="right" wrapText="1"/>
    </xf>
    <xf numFmtId="0" fontId="14" fillId="0" borderId="0" xfId="0" applyFont="1" applyAlignment="1">
      <alignment horizontal="right"/>
    </xf>
    <xf numFmtId="0" fontId="14" fillId="0" borderId="0" xfId="0" applyFont="1" applyAlignment="1">
      <alignment horizontal="center"/>
    </xf>
    <xf numFmtId="0" fontId="16" fillId="0" borderId="0" xfId="0" applyFont="1"/>
    <xf numFmtId="0" fontId="0" fillId="0" borderId="12" xfId="0" applyFont="1" applyBorder="1" applyAlignment="1">
      <alignment horizontal="center"/>
    </xf>
    <xf numFmtId="0" fontId="0" fillId="0" borderId="14" xfId="0" applyFont="1" applyBorder="1"/>
    <xf numFmtId="0" fontId="0" fillId="4" borderId="14" xfId="0" applyFont="1" applyFill="1" applyBorder="1"/>
    <xf numFmtId="165" fontId="17" fillId="0" borderId="14" xfId="1" applyNumberFormat="1" applyFont="1" applyBorder="1"/>
    <xf numFmtId="165" fontId="0" fillId="0" borderId="14" xfId="0" applyNumberFormat="1" applyFont="1" applyBorder="1"/>
    <xf numFmtId="9" fontId="0" fillId="0" borderId="14" xfId="2" applyFont="1" applyBorder="1"/>
    <xf numFmtId="1" fontId="0" fillId="0" borderId="14" xfId="0" applyNumberFormat="1" applyFont="1" applyBorder="1"/>
    <xf numFmtId="165" fontId="0" fillId="0" borderId="13" xfId="0" applyNumberFormat="1" applyFont="1" applyBorder="1"/>
    <xf numFmtId="165" fontId="0" fillId="0" borderId="0" xfId="0" applyNumberFormat="1" applyFont="1"/>
    <xf numFmtId="0" fontId="0" fillId="0" borderId="12" xfId="0" applyFont="1" applyBorder="1"/>
    <xf numFmtId="0" fontId="0" fillId="0" borderId="13" xfId="0" applyFont="1" applyBorder="1"/>
    <xf numFmtId="0" fontId="2" fillId="0" borderId="0" xfId="0" applyFont="1" applyAlignment="1">
      <alignment horizontal="center"/>
    </xf>
    <xf numFmtId="0" fontId="0" fillId="0" borderId="10" xfId="0" applyFont="1" applyBorder="1" applyAlignment="1">
      <alignment horizontal="center"/>
    </xf>
    <xf numFmtId="0" fontId="18" fillId="4" borderId="0" xfId="0" applyFont="1" applyFill="1" applyAlignment="1">
      <alignment horizontal="center"/>
    </xf>
    <xf numFmtId="165" fontId="17" fillId="0" borderId="0" xfId="1" applyNumberFormat="1" applyFont="1" applyBorder="1"/>
    <xf numFmtId="0" fontId="18" fillId="0" borderId="0" xfId="0" applyFont="1"/>
    <xf numFmtId="165" fontId="18" fillId="0" borderId="0" xfId="1" applyNumberFormat="1" applyFont="1" applyBorder="1"/>
    <xf numFmtId="1" fontId="0" fillId="0" borderId="0" xfId="2" applyNumberFormat="1" applyFont="1" applyBorder="1"/>
    <xf numFmtId="1" fontId="0" fillId="0" borderId="0" xfId="0" applyNumberFormat="1" applyFont="1"/>
    <xf numFmtId="165" fontId="0" fillId="0" borderId="11" xfId="0" applyNumberFormat="1" applyFont="1" applyBorder="1"/>
    <xf numFmtId="0" fontId="17" fillId="0" borderId="10" xfId="0" applyFont="1" applyBorder="1"/>
    <xf numFmtId="3" fontId="0" fillId="0" borderId="11" xfId="0" applyNumberFormat="1" applyFont="1" applyBorder="1"/>
    <xf numFmtId="0" fontId="0" fillId="0" borderId="0" xfId="0" applyFont="1" applyAlignment="1">
      <alignment horizontal="center"/>
    </xf>
    <xf numFmtId="0" fontId="17" fillId="2" borderId="10" xfId="0" applyFont="1" applyFill="1" applyBorder="1"/>
    <xf numFmtId="0" fontId="0" fillId="0" borderId="11" xfId="0" applyFont="1" applyBorder="1"/>
    <xf numFmtId="0" fontId="0" fillId="0" borderId="10" xfId="0" applyFont="1" applyBorder="1"/>
    <xf numFmtId="0" fontId="19" fillId="0" borderId="0" xfId="0" applyFont="1" applyAlignment="1">
      <alignment horizontal="center"/>
    </xf>
    <xf numFmtId="0" fontId="19" fillId="0" borderId="0" xfId="0" applyFont="1"/>
    <xf numFmtId="0" fontId="2" fillId="0" borderId="0" xfId="0" applyFont="1" applyAlignment="1">
      <alignment horizontal="right"/>
    </xf>
    <xf numFmtId="0" fontId="9" fillId="3" borderId="1" xfId="0" applyFont="1" applyFill="1" applyBorder="1"/>
    <xf numFmtId="0" fontId="9" fillId="3" borderId="1" xfId="0" applyFont="1" applyFill="1" applyBorder="1" applyAlignment="1">
      <alignment horizontal="center"/>
    </xf>
    <xf numFmtId="17" fontId="9" fillId="3" borderId="14" xfId="0" applyNumberFormat="1" applyFont="1" applyFill="1" applyBorder="1" applyAlignment="1">
      <alignment horizontal="left"/>
    </xf>
    <xf numFmtId="0" fontId="9" fillId="3" borderId="14" xfId="0" applyFont="1" applyFill="1" applyBorder="1" applyAlignment="1">
      <alignment horizontal="center"/>
    </xf>
    <xf numFmtId="0" fontId="8" fillId="3" borderId="17" xfId="0" applyFont="1" applyFill="1" applyBorder="1" applyAlignment="1">
      <alignment horizontal="center"/>
    </xf>
    <xf numFmtId="0" fontId="8" fillId="3" borderId="18" xfId="0" applyFont="1" applyFill="1" applyBorder="1" applyAlignment="1">
      <alignment horizontal="center"/>
    </xf>
    <xf numFmtId="0" fontId="8" fillId="3" borderId="16" xfId="0" applyFont="1" applyFill="1" applyBorder="1" applyAlignment="1">
      <alignment horizontal="center"/>
    </xf>
    <xf numFmtId="0" fontId="0" fillId="0" borderId="9" xfId="0" applyFont="1" applyBorder="1" applyAlignment="1">
      <alignment horizontal="center"/>
    </xf>
    <xf numFmtId="0" fontId="0" fillId="0" borderId="1" xfId="0" applyFont="1" applyBorder="1" applyAlignment="1">
      <alignment horizontal="center"/>
    </xf>
    <xf numFmtId="0" fontId="0" fillId="0" borderId="4" xfId="0" applyFont="1" applyBorder="1"/>
    <xf numFmtId="0" fontId="0" fillId="4" borderId="3" xfId="0" applyFont="1" applyFill="1" applyBorder="1" applyAlignment="1">
      <alignment horizontal="center"/>
    </xf>
    <xf numFmtId="0" fontId="0" fillId="5" borderId="0" xfId="0" applyFont="1" applyFill="1"/>
    <xf numFmtId="165" fontId="0" fillId="0" borderId="0" xfId="1" applyNumberFormat="1" applyFont="1" applyBorder="1"/>
    <xf numFmtId="0" fontId="0" fillId="6" borderId="0" xfId="0" applyFont="1" applyFill="1" applyAlignment="1">
      <alignment horizontal="center" vertical="center"/>
    </xf>
    <xf numFmtId="0" fontId="0" fillId="0" borderId="5" xfId="0" applyFont="1" applyBorder="1"/>
    <xf numFmtId="0" fontId="0" fillId="0" borderId="7" xfId="0" applyFont="1" applyBorder="1"/>
    <xf numFmtId="0" fontId="0" fillId="0" borderId="7" xfId="0" applyFont="1" applyBorder="1" applyAlignment="1">
      <alignment horizontal="center"/>
    </xf>
    <xf numFmtId="165" fontId="0" fillId="0" borderId="7" xfId="0" applyNumberFormat="1" applyFont="1" applyBorder="1"/>
    <xf numFmtId="0" fontId="0" fillId="0" borderId="6" xfId="0" applyFont="1" applyBorder="1"/>
    <xf numFmtId="0" fontId="8" fillId="3" borderId="17" xfId="0" applyFont="1" applyFill="1" applyBorder="1" applyAlignment="1">
      <alignment horizontal="center"/>
    </xf>
    <xf numFmtId="0" fontId="9" fillId="3" borderId="2" xfId="0" applyFont="1" applyFill="1" applyBorder="1"/>
    <xf numFmtId="0" fontId="9" fillId="3" borderId="8" xfId="0" applyFont="1" applyFill="1" applyBorder="1"/>
    <xf numFmtId="0" fontId="0" fillId="0" borderId="3" xfId="0" applyFont="1" applyBorder="1" applyAlignment="1">
      <alignment horizontal="center"/>
    </xf>
    <xf numFmtId="165" fontId="0" fillId="0" borderId="4" xfId="1" applyNumberFormat="1" applyFont="1" applyBorder="1"/>
    <xf numFmtId="0" fontId="0" fillId="0" borderId="3" xfId="0" applyFont="1" applyBorder="1" applyAlignment="1">
      <alignment horizontal="center"/>
    </xf>
    <xf numFmtId="165" fontId="0" fillId="2" borderId="4" xfId="0" applyNumberFormat="1" applyFont="1" applyFill="1" applyBorder="1"/>
    <xf numFmtId="0" fontId="20" fillId="0" borderId="3" xfId="0" applyFont="1" applyBorder="1" applyAlignment="1">
      <alignment horizontal="left" indent="3"/>
    </xf>
    <xf numFmtId="165" fontId="20" fillId="4" borderId="4" xfId="1" applyNumberFormat="1" applyFont="1" applyFill="1" applyBorder="1"/>
    <xf numFmtId="0" fontId="20" fillId="0" borderId="3" xfId="0" applyFont="1" applyBorder="1" applyAlignment="1">
      <alignment horizontal="left" indent="2"/>
    </xf>
    <xf numFmtId="0" fontId="0" fillId="0" borderId="3" xfId="0" applyFont="1" applyBorder="1" applyAlignment="1">
      <alignment horizontal="left"/>
    </xf>
    <xf numFmtId="0" fontId="0" fillId="0" borderId="0" xfId="0" applyFont="1" applyAlignment="1">
      <alignment horizontal="left"/>
    </xf>
    <xf numFmtId="165" fontId="0" fillId="6" borderId="15" xfId="0" applyNumberFormat="1" applyFont="1" applyFill="1" applyBorder="1"/>
    <xf numFmtId="0" fontId="2" fillId="0" borderId="5" xfId="0" applyFont="1" applyBorder="1" applyAlignment="1">
      <alignment horizontal="center"/>
    </xf>
    <xf numFmtId="0" fontId="2" fillId="0" borderId="7" xfId="0" applyFont="1" applyBorder="1" applyAlignment="1">
      <alignment horizontal="center"/>
    </xf>
    <xf numFmtId="165" fontId="0" fillId="2" borderId="6" xfId="0" applyNumberFormat="1" applyFont="1" applyFill="1" applyBorder="1"/>
    <xf numFmtId="0" fontId="9" fillId="3" borderId="18" xfId="0" applyFont="1" applyFill="1" applyBorder="1" applyAlignment="1">
      <alignment horizontal="center" vertical="center"/>
    </xf>
    <xf numFmtId="0" fontId="9" fillId="3" borderId="16" xfId="0" applyFont="1" applyFill="1" applyBorder="1" applyAlignment="1">
      <alignment horizontal="center" vertical="center"/>
    </xf>
    <xf numFmtId="0" fontId="0" fillId="2" borderId="3" xfId="0" applyFont="1" applyFill="1" applyBorder="1" applyAlignment="1">
      <alignment horizontal="right"/>
    </xf>
    <xf numFmtId="0" fontId="0" fillId="2" borderId="11" xfId="0" applyFont="1" applyFill="1" applyBorder="1" applyAlignment="1">
      <alignment horizontal="right"/>
    </xf>
    <xf numFmtId="165" fontId="0" fillId="4" borderId="19" xfId="0" applyNumberFormat="1" applyFont="1" applyFill="1" applyBorder="1"/>
    <xf numFmtId="9" fontId="0" fillId="6" borderId="0" xfId="0" applyNumberFormat="1" applyFont="1" applyFill="1"/>
    <xf numFmtId="0" fontId="20" fillId="0" borderId="5" xfId="0" applyFont="1" applyBorder="1" applyAlignment="1">
      <alignment horizontal="left" indent="2"/>
    </xf>
    <xf numFmtId="165" fontId="20" fillId="4" borderId="6" xfId="1" applyNumberFormat="1" applyFont="1" applyFill="1" applyBorder="1"/>
    <xf numFmtId="165" fontId="0" fillId="4" borderId="15" xfId="0" applyNumberFormat="1" applyFont="1" applyFill="1" applyBorder="1"/>
    <xf numFmtId="9" fontId="0" fillId="2" borderId="0" xfId="0" applyNumberFormat="1" applyFont="1" applyFill="1"/>
    <xf numFmtId="0" fontId="0" fillId="2" borderId="0" xfId="0" applyFont="1" applyFill="1" applyAlignment="1">
      <alignment horizontal="right"/>
    </xf>
    <xf numFmtId="165" fontId="0" fillId="2" borderId="0" xfId="0" applyNumberFormat="1" applyFont="1" applyFill="1"/>
    <xf numFmtId="9" fontId="0" fillId="0" borderId="0" xfId="0" applyNumberFormat="1" applyFont="1"/>
    <xf numFmtId="0" fontId="2" fillId="2" borderId="3" xfId="0" applyFont="1" applyFill="1" applyBorder="1"/>
    <xf numFmtId="0" fontId="2" fillId="2" borderId="0" xfId="0" applyFont="1" applyFill="1"/>
    <xf numFmtId="165" fontId="0" fillId="6" borderId="0" xfId="0" applyNumberFormat="1" applyFont="1" applyFill="1"/>
    <xf numFmtId="0" fontId="0" fillId="2" borderId="0" xfId="0" applyFont="1" applyFill="1"/>
    <xf numFmtId="165" fontId="0" fillId="6" borderId="20" xfId="0" applyNumberFormat="1" applyFont="1" applyFill="1" applyBorder="1"/>
    <xf numFmtId="0" fontId="8" fillId="3" borderId="15" xfId="0" applyFont="1" applyFill="1" applyBorder="1" applyAlignment="1">
      <alignment vertical="center"/>
    </xf>
    <xf numFmtId="165" fontId="0" fillId="6" borderId="15" xfId="0" applyNumberFormat="1" applyFont="1" applyFill="1" applyBorder="1" applyAlignment="1">
      <alignment horizontal="center" vertical="center"/>
    </xf>
    <xf numFmtId="0" fontId="2" fillId="2" borderId="3" xfId="0" applyFont="1" applyFill="1" applyBorder="1" applyAlignment="1">
      <alignment horizontal="right"/>
    </xf>
    <xf numFmtId="0" fontId="2" fillId="2" borderId="0" xfId="0" applyFont="1" applyFill="1" applyAlignment="1">
      <alignment horizontal="right"/>
    </xf>
    <xf numFmtId="165" fontId="21" fillId="7" borderId="21" xfId="1" applyNumberFormat="1" applyFont="1" applyFill="1" applyBorder="1" applyAlignment="1">
      <alignment horizontal="center" vertical="center"/>
    </xf>
    <xf numFmtId="0" fontId="2" fillId="2" borderId="5" xfId="0" applyFont="1" applyFill="1" applyBorder="1" applyAlignment="1">
      <alignment horizontal="right"/>
    </xf>
    <xf numFmtId="0" fontId="2" fillId="2" borderId="7" xfId="0" applyFont="1" applyFill="1" applyBorder="1" applyAlignment="1">
      <alignment horizontal="right"/>
    </xf>
    <xf numFmtId="0" fontId="0" fillId="2" borderId="7" xfId="0" applyFont="1" applyFill="1" applyBorder="1"/>
    <xf numFmtId="165" fontId="0" fillId="7" borderId="22" xfId="0" applyNumberFormat="1" applyFont="1" applyFill="1" applyBorder="1" applyAlignment="1">
      <alignment horizontal="center" vertical="center"/>
    </xf>
  </cellXfs>
  <cellStyles count="14">
    <cellStyle name="Comma" xfId="1" builtinId="3"/>
    <cellStyle name="Comma 10" xfId="4" xr:uid="{6FA9509E-6431-461E-8BA9-887E105DA1D3}"/>
    <cellStyle name="Comma 2" xfId="5" xr:uid="{12C3717B-667A-4D22-8377-DE2323DC3FC5}"/>
    <cellStyle name="Comma 5" xfId="10" xr:uid="{A5BA5C3A-A540-4DAD-A961-94650E72DC94}"/>
    <cellStyle name="Comma 7" xfId="9" xr:uid="{3BFE4D5D-1DC9-4C8F-A248-DA5A5561AC9F}"/>
    <cellStyle name="Normal" xfId="0" builtinId="0"/>
    <cellStyle name="Normal 2" xfId="12" xr:uid="{ADDB03C8-2F0A-41C6-9897-4EC5EF2DAE21}"/>
    <cellStyle name="Normal 2 2" xfId="6" xr:uid="{C740B542-EB92-4E4C-AFBE-B525258AB344}"/>
    <cellStyle name="Normal 2 2 2" xfId="3" xr:uid="{80831B3F-0E63-4057-B290-8132A2F5390D}"/>
    <cellStyle name="Normal 3" xfId="7" xr:uid="{6A8C8F94-8EB1-4DAB-923B-541A83AEA8C0}"/>
    <cellStyle name="Percent" xfId="2" builtinId="5"/>
    <cellStyle name="Percent 2" xfId="13" xr:uid="{2CD206E9-21F8-4924-B913-6DE3F2EDF8D8}"/>
    <cellStyle name="Percent 3" xfId="11" xr:uid="{3BCB7EDE-F66C-44CD-994C-95C4FC3E5538}"/>
    <cellStyle name="Percent 5" xfId="8" xr:uid="{168A2BDB-86C6-4525-9F7F-73117A5491AF}"/>
  </cellStyles>
  <dxfs count="0"/>
  <tableStyles count="0" defaultTableStyle="TableStyleMedium2" defaultPivotStyle="PivotStyleLight16"/>
  <colors>
    <mruColors>
      <color rgb="FF0954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customXml" Target="../customXml/item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1</xdr:row>
      <xdr:rowOff>0</xdr:rowOff>
    </xdr:from>
    <xdr:to>
      <xdr:col>0</xdr:col>
      <xdr:colOff>1595532</xdr:colOff>
      <xdr:row>4</xdr:row>
      <xdr:rowOff>174272</xdr:rowOff>
    </xdr:to>
    <xdr:pic>
      <xdr:nvPicPr>
        <xdr:cNvPr id="2" name="Picture 1" descr="your-logo-here – AIAC Summit">
          <a:extLst>
            <a:ext uri="{FF2B5EF4-FFF2-40B4-BE49-F238E27FC236}">
              <a16:creationId xmlns:a16="http://schemas.microsoft.com/office/drawing/2014/main" id="{AABC1D50-718B-498E-92AB-97E1E76CA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7240418" y="184150"/>
          <a:ext cx="1493932" cy="726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42333</xdr:colOff>
      <xdr:row>0</xdr:row>
      <xdr:rowOff>56445</xdr:rowOff>
    </xdr:from>
    <xdr:to>
      <xdr:col>1</xdr:col>
      <xdr:colOff>1098821</xdr:colOff>
      <xdr:row>4</xdr:row>
      <xdr:rowOff>49389</xdr:rowOff>
    </xdr:to>
    <xdr:pic>
      <xdr:nvPicPr>
        <xdr:cNvPr id="2" name="Picture 1" descr="your-logo-here – AIAC Summit">
          <a:extLst>
            <a:ext uri="{FF2B5EF4-FFF2-40B4-BE49-F238E27FC236}">
              <a16:creationId xmlns:a16="http://schemas.microsoft.com/office/drawing/2014/main" id="{E9E90209-3F29-4B1A-8D8E-90B15D527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6321729" y="56445"/>
          <a:ext cx="1507338" cy="72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General\Divers\Mod&#232;le%20Type%200201%20version%20anglais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General\Business%20Development\Proposals\UAE\ABB%20-%20AL%20Tayer\Final\p2%20study-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olly.BCC-SA/AppData/Local/Microsoft/Windows/Temporary%20Internet%20Files/Content.Outlook/3ASTHSR7/Labor%20April%20.2013%20-%20Payrol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er/Desktop/Tadbeir/1-Business%20Development/1-Bedding%20Projects/4-Aqariyah/My%20Claculation/BP-Aqariyah.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lkia-fs\Facilities%20Management\Iyas\TFM%20mosques\RFP\Volume%203%20-%20SOW\ok\Appendix%202%20List%20of%20mosques%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U200156/AppData/Local/Microsoft/Windows/Temporary%20Internet%20Files/Content.Outlook/LY42KADL/Copy%20of%20Final%20list%20of%20TFM%20Mosque%20-%20%2020072013%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Y:\Dubai%20Properties%20Group\Dubai%20Asset%20Management\Idama\Finance\Payable\LOI%20&amp;%20Service%20Contract\LOI\Sheets\LOI-Details%20-%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s\General\Users\u100118\AppData\Local\Microsoft\Windows\Temporary%20Internet%20Files\Content.Outlook\08H5N7NF\Facility%20School%20Values%2003Jan1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lkia-fs\General\Mehdi\00.Tenders%20&amp;%20Proposals\KSA\Tatweer%20Tower\E3_F2%20P2%20Study\E3_F2-P2%20Srudy%20Tatweer%20Tower_17th%20Oct%202012%20Rev%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bdeen/Desktop/Dec%20Payroll%202011/Payroll%202013/April%202013/Labor%20April%20.2013%20-%20Payro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eneral/Business%20Development/Proposals/UAE/International%20City/Tender%20Documents/Appendix%20C--From%20CD/Costing%20-%20final/23rd%20March/Payment%20Schedule%202re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neral/Divers/Mod&#232;le%20Type%200201%20version%20anglai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BID\BUDGET\eFacilities%20Mgt\Form%20AR33(1)%20-%20ESH-%20eFM%20CONS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1-ho-ho1-22\shares5\Documents%20and%20Settings\SenthilkumarS\My%20Documents\Bid\UAE\1000_20000%20revision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ivers/Mod&#232;le%20Type%200201%20version%20anglai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bdeen/Desktop/Dec%20Payroll%202011/July%20Salaries/New%20folder/Labor%20July%202012%20-%20Payroll-%20new%20IBA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lkia-fs\Documents%20and%20Settings\bfox\My%20Documents\Proposals\Pearl\20070625%20Vol%201.4%20-%20Price%20Schedule%20-%20Ver30-ManpowerPlanning%20BF%20(version%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beesme.sharepoint.com/Facilities%20Management/Iyas/TFM%20mosques/Addendum/Final/Appendix%202%20List%20of%20mosques%20R1%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figueiredo/AppData/Local/Microsoft/Windows/Temporary%20Internet%20Files/Content.Outlook/O1WE2Y1F/Copy%20of%20P2%20study_Iindigo%20Central_7_17%20April%202012_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sheetName val="SCENARIOS"/>
      <sheetName val="ASSUMPTIONS"/>
      <sheetName val="FRF PROFITABILITY"/>
      <sheetName val="INVEST"/>
      <sheetName val="OPERATING"/>
      <sheetName val="P&amp;L"/>
      <sheetName val="P&amp;L FRF"/>
      <sheetName val="VAT"/>
      <sheetName val="BAL"/>
      <sheetName val="BAL FRF"/>
      <sheetName val="CASH"/>
      <sheetName val="CASH FRF"/>
      <sheetName val="SENSITIVITY"/>
      <sheetName val="WACC"/>
      <sheetName val="DEP"/>
      <sheetName val="GEN"/>
      <sheetName val="MTC"/>
      <sheetName val="OPER"/>
      <sheetName val="TF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lusion"/>
      <sheetName val="Title"/>
      <sheetName val="equipment"/>
      <sheetName val="Scope"/>
      <sheetName val="Summary"/>
      <sheetName val="Synthesis Mainten"/>
      <sheetName val="Maintenance"/>
      <sheetName val="Repairs"/>
      <sheetName val="Staff repart"/>
      <sheetName val="Subcontract"/>
      <sheetName val="Spares"/>
      <sheetName val="Capex and maintenanc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sheetName val="Employee"/>
      <sheetName val="Bank Cod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Asset calculation"/>
      <sheetName val="Project Overview"/>
      <sheetName val="Gap Analysis"/>
      <sheetName val="Synthesis Mainten"/>
      <sheetName val="Staff"/>
      <sheetName val="Subcontractor - Soft Servic "/>
      <sheetName val="Subcontractor - Hard Services"/>
      <sheetName val="Spares &amp; consum - Hard Services"/>
      <sheetName val="Mark up"/>
      <sheetName val="Client Format -Price Per Mall "/>
      <sheetName val="Manpower Summary"/>
      <sheetName val="Malls information "/>
      <sheetName val="Monthly Invoi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KG1"/>
      <sheetName val="PKG2"/>
      <sheetName val="PKG 3"/>
      <sheetName val="PKG4"/>
      <sheetName val="PKG5"/>
      <sheetName val="PKG6"/>
      <sheetName val="SCENARIOS"/>
    </sheetNames>
    <sheetDataSet>
      <sheetData sheetId="0"/>
      <sheetData sheetId="1"/>
      <sheetData sheetId="2"/>
      <sheetData sheetId="3"/>
      <sheetData sheetId="4"/>
      <sheetData sheetId="5"/>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KG1"/>
      <sheetName val="PKG2"/>
      <sheetName val="PKG3 "/>
      <sheetName val="PKG4"/>
      <sheetName val="Categories #"/>
      <sheetName val="Missing Assest List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I- Details"/>
      <sheetName val="DSG"/>
      <sheetName val="DIC"/>
      <sheetName val="DMC"/>
      <sheetName val="KV"/>
      <sheetName val="Samacom"/>
      <sheetName val="DIC 15 &amp; 16"/>
      <sheetName val="JBR"/>
      <sheetName val="DIFC"/>
      <sheetName val="DHCC"/>
      <sheetName val="Community Housing - 49 Bldgs."/>
      <sheetName val="Staff Accomm."/>
      <sheetName val="Business Bay SC"/>
      <sheetName val="Cordoba Villas"/>
      <sheetName val="Dubai Land"/>
      <sheetName val="Academic City"/>
      <sheetName val="DOZ"/>
      <sheetName val="IMPZ"/>
      <sheetName val="The Villas"/>
      <sheetName val="IFS Common"/>
      <sheetName val="Chart-Balance to Go"/>
      <sheetName val="Expired LOIs"/>
      <sheetName val="Cancelled LOI"/>
      <sheetName val="Service Wise"/>
      <sheetName val="Service Agreement-Details"/>
      <sheetName val="Macro1"/>
      <sheetName val="Business Bay"/>
      <sheetName val="IF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refreshError="1"/>
      <sheetData sheetId="2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ool"/>
      <sheetName val="fnd_gfm(1)"/>
      <sheetName val="Sheet2"/>
      <sheetName val="PKG1"/>
    </sheetNames>
    <sheetDataSet>
      <sheetData sheetId="0" refreshError="1"/>
      <sheetData sheetId="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Scope"/>
      <sheetName val="Summary -Client-Non Detailed"/>
      <sheetName val="Summary MP"/>
      <sheetName val="Summary -Client"/>
      <sheetName val="Summary- Internal Use"/>
      <sheetName val="Synthesis"/>
      <sheetName val="Mobilization Team"/>
      <sheetName val="Review"/>
      <sheetName val="client summary"/>
      <sheetName val="Maint. Staff "/>
      <sheetName val="Subcontractors"/>
      <sheetName val="Spare Parts &amp; Consumables"/>
      <sheetName val="Capex"/>
      <sheetName val="Manpower Sumary"/>
      <sheetName val="Manpower Calculation"/>
      <sheetName val="Assets List "/>
      <sheetName val="Assets"/>
      <sheetName val="Exclusion"/>
      <sheetName val="Observation"/>
      <sheetName val="Consolidated Assets"/>
      <sheetName val="Scho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sheetName val="Employee"/>
      <sheetName val="Bank Codes"/>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Scope"/>
      <sheetName val="Synthesis Mainten"/>
      <sheetName val="Staff repart- civil team"/>
      <sheetName val="Staff repart Management"/>
      <sheetName val="Mobilisation Cost "/>
      <sheetName val="Vehicle Calculation"/>
      <sheetName val="Capex and maintenance"/>
      <sheetName val="Final Summary"/>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sheetName val="SCENARIOS"/>
      <sheetName val="ASSUMPTIONS"/>
      <sheetName val="FRF PROFITABILITY"/>
      <sheetName val="INVEST"/>
      <sheetName val="OPERATING"/>
      <sheetName val="P&amp;L"/>
      <sheetName val="P&amp;L FRF"/>
      <sheetName val="VAT"/>
      <sheetName val="BAL"/>
      <sheetName val="BAL FRF"/>
      <sheetName val="CASH"/>
      <sheetName val="CASH FRF"/>
      <sheetName val="SENSITIVITY"/>
      <sheetName val="WA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rf file- sum"/>
      <sheetName val="trf file"/>
      <sheetName val="ASSUM"/>
      <sheetName val="22 TO 28"/>
      <sheetName val="17 TO 21"/>
      <sheetName val="9 TO 16"/>
      <sheetName val="1 TO 8"/>
      <sheetName val="SUM"/>
      <sheetName val="DIR"/>
      <sheetName val="IND"/>
      <sheetName val="OPER"/>
      <sheetName val="MTC"/>
      <sheetName val="DEP"/>
      <sheetName val="GEN"/>
      <sheetName val="FIN&amp;REG"/>
      <sheetName val="TFR"/>
      <sheetName val="Apr-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Lists"/>
      <sheetName val="Data Sheet"/>
      <sheetName val="Rates summary"/>
      <sheetName val="Labor Cost"/>
      <sheetName val="Capital Equipment"/>
      <sheetName val="Catering REV"/>
      <sheetName val="FM REV"/>
      <sheetName val="PL summary"/>
      <sheetName val="Menu 1"/>
      <sheetName val="Menu 2"/>
      <sheetName val="HS"/>
      <sheetName val="LAUNDRY"/>
      <sheetName val="SCEN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sheetName val="SCENARIOS"/>
      <sheetName val="ASSUMPTIONS"/>
      <sheetName val="FRF PROFITABILITY"/>
      <sheetName val="INVEST"/>
      <sheetName val="OPERATING"/>
      <sheetName val="P&amp;L"/>
      <sheetName val="P&amp;L FRF"/>
      <sheetName val="VAT"/>
      <sheetName val="BAL"/>
      <sheetName val="BAL FRF"/>
      <sheetName val="CASH"/>
      <sheetName val="CASH FRF"/>
      <sheetName val="SENSITIVITY"/>
      <sheetName val="WA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sheetName val="Employee"/>
      <sheetName val="Bank Codes"/>
    </sheetNames>
    <sheetDataSet>
      <sheetData sheetId="0" refreshError="1"/>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ime Series"/>
      <sheetName val="Price Summary"/>
      <sheetName val="Data"/>
      <sheetName val="RES"/>
      <sheetName val="EQ&amp;M"/>
      <sheetName val="S2_PS"/>
      <sheetName val="MA_PS"/>
      <sheetName val="S3_PS"/>
      <sheetName val="S4_PS"/>
      <sheetName val="BE_PS"/>
      <sheetName val="OS_PS"/>
      <sheetName val="IM_PS"/>
      <sheetName val="CD_PS"/>
      <sheetName val="CP_PS"/>
      <sheetName val="WM_PS"/>
      <sheetName val="Delight"/>
      <sheetName val="Help"/>
      <sheetName val="EP"/>
      <sheetName val="TABL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KG1"/>
      <sheetName val="PKG2"/>
      <sheetName val="PKG 3"/>
      <sheetName val="PKG4"/>
      <sheetName val="PKG5"/>
      <sheetName val="PKG6"/>
      <sheetName val="control"/>
    </sheetNames>
    <sheetDataSet>
      <sheetData sheetId="0"/>
      <sheetData sheetId="1"/>
      <sheetData sheetId="2"/>
      <sheetData sheetId="3"/>
      <sheetData sheetId="4"/>
      <sheetData sheetId="5"/>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Scope"/>
      <sheetName val="Synthesis Mainten"/>
      <sheetName val="Equipment"/>
      <sheetName val="Maintenance"/>
      <sheetName val="Repairs"/>
      <sheetName val="Staff repart"/>
      <sheetName val="Cost Summary"/>
      <sheetName val="Subcontract"/>
      <sheetName val="Capex and maintenanc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753C7-74FD-4171-8A8F-F4425DC9F259}">
  <dimension ref="A1:J35"/>
  <sheetViews>
    <sheetView rightToLeft="1" zoomScale="89" zoomScaleNormal="100" workbookViewId="0">
      <selection activeCell="L20" sqref="A1:XFD1048576"/>
    </sheetView>
  </sheetViews>
  <sheetFormatPr defaultRowHeight="14.5"/>
  <cols>
    <col min="1" max="16384" width="8.7265625" style="3"/>
  </cols>
  <sheetData>
    <row r="1" spans="1:10" ht="20.149999999999999" customHeight="1">
      <c r="A1" s="2" t="s">
        <v>0</v>
      </c>
      <c r="B1" s="2"/>
      <c r="C1" s="2"/>
      <c r="D1" s="2"/>
      <c r="E1" s="2"/>
      <c r="F1" s="2"/>
      <c r="G1" s="2"/>
      <c r="H1" s="2"/>
      <c r="I1" s="2"/>
      <c r="J1" s="2"/>
    </row>
    <row r="2" spans="1:10">
      <c r="A2" s="4" t="s">
        <v>101</v>
      </c>
      <c r="B2" s="5"/>
      <c r="C2" s="5"/>
      <c r="D2" s="5"/>
      <c r="E2" s="5"/>
      <c r="F2" s="5"/>
      <c r="G2" s="5"/>
      <c r="H2" s="5"/>
      <c r="I2" s="5"/>
      <c r="J2" s="5"/>
    </row>
    <row r="3" spans="1:10">
      <c r="A3" s="6"/>
      <c r="B3" s="6"/>
      <c r="C3" s="6"/>
      <c r="D3" s="6"/>
      <c r="E3" s="6"/>
      <c r="F3" s="6"/>
      <c r="G3" s="6"/>
      <c r="H3" s="6"/>
      <c r="I3" s="6"/>
      <c r="J3" s="6"/>
    </row>
    <row r="4" spans="1:10">
      <c r="A4" s="6"/>
      <c r="B4" s="6"/>
      <c r="C4" s="6"/>
      <c r="D4" s="6"/>
      <c r="E4" s="6"/>
      <c r="F4" s="6"/>
      <c r="G4" s="6"/>
      <c r="H4" s="6"/>
      <c r="I4" s="6"/>
      <c r="J4" s="6"/>
    </row>
    <row r="5" spans="1:10">
      <c r="A5" s="6"/>
      <c r="B5" s="6"/>
      <c r="C5" s="6"/>
      <c r="D5" s="6"/>
      <c r="E5" s="6"/>
      <c r="F5" s="6"/>
      <c r="G5" s="6"/>
      <c r="H5" s="6"/>
      <c r="I5" s="6"/>
      <c r="J5" s="6"/>
    </row>
    <row r="6" spans="1:10">
      <c r="A6" s="6"/>
      <c r="B6" s="6"/>
      <c r="C6" s="6"/>
      <c r="D6" s="6"/>
      <c r="E6" s="6"/>
      <c r="F6" s="6"/>
      <c r="G6" s="6"/>
      <c r="H6" s="6"/>
      <c r="I6" s="6"/>
      <c r="J6" s="6"/>
    </row>
    <row r="7" spans="1:10">
      <c r="A7" s="6"/>
      <c r="B7" s="6"/>
      <c r="C7" s="6"/>
      <c r="D7" s="6"/>
      <c r="E7" s="6"/>
      <c r="F7" s="6"/>
      <c r="G7" s="6"/>
      <c r="H7" s="6"/>
      <c r="I7" s="6"/>
      <c r="J7" s="6"/>
    </row>
    <row r="8" spans="1:10">
      <c r="A8" s="6"/>
      <c r="B8" s="6"/>
      <c r="C8" s="6"/>
      <c r="D8" s="6"/>
      <c r="E8" s="6"/>
      <c r="F8" s="6"/>
      <c r="G8" s="6"/>
      <c r="H8" s="6"/>
      <c r="I8" s="6"/>
      <c r="J8" s="6"/>
    </row>
    <row r="9" spans="1:10">
      <c r="A9" s="6"/>
      <c r="B9" s="6"/>
      <c r="C9" s="6"/>
      <c r="D9" s="6"/>
      <c r="E9" s="6"/>
      <c r="F9" s="6"/>
      <c r="G9" s="6"/>
      <c r="H9" s="6"/>
      <c r="I9" s="6"/>
      <c r="J9" s="6"/>
    </row>
    <row r="10" spans="1:10">
      <c r="A10" s="6"/>
      <c r="B10" s="6"/>
      <c r="C10" s="6"/>
      <c r="D10" s="6"/>
      <c r="E10" s="6"/>
      <c r="F10" s="6"/>
      <c r="G10" s="6"/>
      <c r="H10" s="6"/>
      <c r="I10" s="6"/>
      <c r="J10" s="6"/>
    </row>
    <row r="11" spans="1:10">
      <c r="A11" s="6"/>
      <c r="B11" s="6"/>
      <c r="C11" s="6"/>
      <c r="D11" s="6"/>
      <c r="E11" s="6"/>
      <c r="F11" s="6"/>
      <c r="G11" s="6"/>
      <c r="H11" s="6"/>
      <c r="I11" s="6"/>
      <c r="J11" s="6"/>
    </row>
    <row r="12" spans="1:10">
      <c r="A12" s="6"/>
      <c r="B12" s="6"/>
      <c r="C12" s="6"/>
      <c r="D12" s="6"/>
      <c r="E12" s="6"/>
      <c r="F12" s="6"/>
      <c r="G12" s="6"/>
      <c r="H12" s="6"/>
      <c r="I12" s="6"/>
      <c r="J12" s="6"/>
    </row>
    <row r="13" spans="1:10">
      <c r="A13" s="6"/>
      <c r="B13" s="6"/>
      <c r="C13" s="6"/>
      <c r="D13" s="6"/>
      <c r="E13" s="6"/>
      <c r="F13" s="6"/>
      <c r="G13" s="6"/>
      <c r="H13" s="6"/>
      <c r="I13" s="6"/>
      <c r="J13" s="6"/>
    </row>
    <row r="14" spans="1:10">
      <c r="A14" s="6"/>
      <c r="B14" s="6"/>
      <c r="C14" s="6"/>
      <c r="D14" s="6"/>
      <c r="E14" s="6"/>
      <c r="F14" s="6"/>
      <c r="G14" s="6"/>
      <c r="H14" s="6"/>
      <c r="I14" s="6"/>
      <c r="J14" s="6"/>
    </row>
    <row r="15" spans="1:10">
      <c r="A15" s="6"/>
      <c r="B15" s="6"/>
      <c r="C15" s="6"/>
      <c r="D15" s="6"/>
      <c r="E15" s="6"/>
      <c r="F15" s="6"/>
      <c r="G15" s="6"/>
      <c r="H15" s="6"/>
      <c r="I15" s="6"/>
      <c r="J15" s="6"/>
    </row>
    <row r="16" spans="1:10">
      <c r="A16" s="6"/>
      <c r="B16" s="6"/>
      <c r="C16" s="6"/>
      <c r="D16" s="6"/>
      <c r="E16" s="6"/>
      <c r="F16" s="6"/>
      <c r="G16" s="6"/>
      <c r="H16" s="6"/>
      <c r="I16" s="6"/>
      <c r="J16" s="6"/>
    </row>
    <row r="17" spans="1:10">
      <c r="A17" s="6"/>
      <c r="B17" s="6"/>
      <c r="C17" s="6"/>
      <c r="D17" s="6"/>
      <c r="E17" s="6"/>
      <c r="F17" s="6"/>
      <c r="G17" s="6"/>
      <c r="H17" s="6"/>
      <c r="I17" s="6"/>
      <c r="J17" s="6"/>
    </row>
    <row r="18" spans="1:10">
      <c r="A18" s="6"/>
      <c r="B18" s="6"/>
      <c r="C18" s="6"/>
      <c r="D18" s="6"/>
      <c r="E18" s="6"/>
      <c r="F18" s="6"/>
      <c r="G18" s="6"/>
      <c r="H18" s="6"/>
      <c r="I18" s="6"/>
      <c r="J18" s="6"/>
    </row>
    <row r="19" spans="1:10">
      <c r="A19" s="6"/>
      <c r="B19" s="6"/>
      <c r="C19" s="6"/>
      <c r="D19" s="6"/>
      <c r="E19" s="6"/>
      <c r="F19" s="6"/>
      <c r="G19" s="6"/>
      <c r="H19" s="6"/>
      <c r="I19" s="6"/>
      <c r="J19" s="6"/>
    </row>
    <row r="20" spans="1:10">
      <c r="A20" s="6"/>
      <c r="B20" s="6"/>
      <c r="C20" s="6"/>
      <c r="D20" s="6"/>
      <c r="E20" s="6"/>
      <c r="F20" s="6"/>
      <c r="G20" s="6"/>
      <c r="H20" s="6"/>
      <c r="I20" s="6"/>
      <c r="J20" s="6"/>
    </row>
    <row r="21" spans="1:10">
      <c r="A21" s="6"/>
      <c r="B21" s="6"/>
      <c r="C21" s="6"/>
      <c r="D21" s="6"/>
      <c r="E21" s="6"/>
      <c r="F21" s="6"/>
      <c r="G21" s="6"/>
      <c r="H21" s="6"/>
      <c r="I21" s="6"/>
      <c r="J21" s="6"/>
    </row>
    <row r="22" spans="1:10">
      <c r="A22" s="6"/>
      <c r="B22" s="6"/>
      <c r="C22" s="6"/>
      <c r="D22" s="6"/>
      <c r="E22" s="6"/>
      <c r="F22" s="6"/>
      <c r="G22" s="6"/>
      <c r="H22" s="6"/>
      <c r="I22" s="6"/>
      <c r="J22" s="6"/>
    </row>
    <row r="23" spans="1:10">
      <c r="A23" s="6"/>
      <c r="B23" s="6"/>
      <c r="C23" s="6"/>
      <c r="D23" s="6"/>
      <c r="E23" s="6"/>
      <c r="F23" s="6"/>
      <c r="G23" s="6"/>
      <c r="H23" s="6"/>
      <c r="I23" s="6"/>
      <c r="J23" s="6"/>
    </row>
    <row r="24" spans="1:10">
      <c r="A24" s="6"/>
      <c r="B24" s="6"/>
      <c r="C24" s="6"/>
      <c r="D24" s="6"/>
      <c r="E24" s="6"/>
      <c r="F24" s="6"/>
      <c r="G24" s="6"/>
      <c r="H24" s="6"/>
      <c r="I24" s="6"/>
      <c r="J24" s="6"/>
    </row>
    <row r="25" spans="1:10">
      <c r="A25" s="6"/>
      <c r="B25" s="6"/>
      <c r="C25" s="6"/>
      <c r="D25" s="6"/>
      <c r="E25" s="6"/>
      <c r="F25" s="6"/>
      <c r="G25" s="6"/>
      <c r="H25" s="6"/>
      <c r="I25" s="6"/>
      <c r="J25" s="6"/>
    </row>
    <row r="26" spans="1:10">
      <c r="A26" s="6"/>
      <c r="B26" s="6"/>
      <c r="C26" s="6"/>
      <c r="D26" s="6"/>
      <c r="E26" s="6"/>
      <c r="F26" s="6"/>
      <c r="G26" s="6"/>
      <c r="H26" s="6"/>
      <c r="I26" s="6"/>
      <c r="J26" s="6"/>
    </row>
    <row r="27" spans="1:10">
      <c r="A27" s="6"/>
      <c r="B27" s="6"/>
      <c r="C27" s="6"/>
      <c r="D27" s="6"/>
      <c r="E27" s="6"/>
      <c r="F27" s="6"/>
      <c r="G27" s="6"/>
      <c r="H27" s="6"/>
      <c r="I27" s="6"/>
      <c r="J27" s="6"/>
    </row>
    <row r="28" spans="1:10">
      <c r="A28" s="6"/>
      <c r="B28" s="6"/>
      <c r="C28" s="6"/>
      <c r="D28" s="6"/>
      <c r="E28" s="6"/>
      <c r="F28" s="6"/>
      <c r="G28" s="6"/>
      <c r="H28" s="6"/>
      <c r="I28" s="6"/>
      <c r="J28" s="6"/>
    </row>
    <row r="29" spans="1:10">
      <c r="A29" s="6"/>
      <c r="B29" s="6"/>
      <c r="C29" s="6"/>
      <c r="D29" s="6"/>
      <c r="E29" s="6"/>
      <c r="F29" s="6"/>
      <c r="G29" s="6"/>
      <c r="H29" s="6"/>
      <c r="I29" s="6"/>
      <c r="J29" s="6"/>
    </row>
    <row r="30" spans="1:10">
      <c r="A30" s="6"/>
      <c r="B30" s="6"/>
      <c r="C30" s="6"/>
      <c r="D30" s="6"/>
      <c r="E30" s="6"/>
      <c r="F30" s="6"/>
      <c r="G30" s="6"/>
      <c r="H30" s="6"/>
      <c r="I30" s="6"/>
      <c r="J30" s="6"/>
    </row>
    <row r="31" spans="1:10">
      <c r="A31" s="6"/>
      <c r="B31" s="6"/>
      <c r="C31" s="6"/>
      <c r="D31" s="6"/>
      <c r="E31" s="6"/>
      <c r="F31" s="6"/>
      <c r="G31" s="6"/>
      <c r="H31" s="6"/>
      <c r="I31" s="6"/>
      <c r="J31" s="6"/>
    </row>
    <row r="32" spans="1:10">
      <c r="A32" s="6"/>
      <c r="B32" s="6"/>
      <c r="C32" s="6"/>
      <c r="D32" s="6"/>
      <c r="E32" s="6"/>
      <c r="F32" s="6"/>
      <c r="G32" s="6"/>
      <c r="H32" s="6"/>
      <c r="I32" s="6"/>
      <c r="J32" s="6"/>
    </row>
    <row r="33" spans="1:10">
      <c r="A33" s="6"/>
      <c r="B33" s="6"/>
      <c r="C33" s="6"/>
      <c r="D33" s="6"/>
      <c r="E33" s="6"/>
      <c r="F33" s="6"/>
      <c r="G33" s="6"/>
      <c r="H33" s="6"/>
      <c r="I33" s="6"/>
      <c r="J33" s="6"/>
    </row>
    <row r="34" spans="1:10">
      <c r="A34" s="6"/>
      <c r="B34" s="6"/>
      <c r="C34" s="6"/>
      <c r="D34" s="6"/>
      <c r="E34" s="6"/>
      <c r="F34" s="6"/>
      <c r="G34" s="6"/>
      <c r="H34" s="6"/>
      <c r="I34" s="6"/>
      <c r="J34" s="6"/>
    </row>
    <row r="35" spans="1:10">
      <c r="A35" s="6"/>
      <c r="B35" s="6"/>
      <c r="C35" s="6"/>
      <c r="D35" s="6"/>
      <c r="E35" s="6"/>
      <c r="F35" s="6"/>
      <c r="G35" s="6"/>
      <c r="H35" s="6"/>
      <c r="I35" s="6"/>
      <c r="J35" s="6"/>
    </row>
  </sheetData>
  <mergeCells count="2">
    <mergeCell ref="A2:J35"/>
    <mergeCell ref="A1:J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BECA-77B3-42AA-9A03-CF96E977B504}">
  <dimension ref="A1:D37"/>
  <sheetViews>
    <sheetView rightToLeft="1" zoomScaleNormal="100" workbookViewId="0">
      <selection activeCell="B14" sqref="B14:D14"/>
    </sheetView>
  </sheetViews>
  <sheetFormatPr defaultColWidth="8.54296875" defaultRowHeight="14.5"/>
  <cols>
    <col min="1" max="1" width="32.453125" customWidth="1"/>
    <col min="2" max="2" width="24.453125" customWidth="1"/>
    <col min="3" max="3" width="39.1796875" customWidth="1"/>
    <col min="4" max="4" width="24.54296875" customWidth="1"/>
    <col min="5" max="9" width="14.453125" customWidth="1"/>
  </cols>
  <sheetData>
    <row r="1" spans="1:4">
      <c r="A1" s="7"/>
      <c r="B1" s="7"/>
      <c r="C1" s="7"/>
      <c r="D1" s="7"/>
    </row>
    <row r="2" spans="1:4">
      <c r="A2" s="7"/>
      <c r="B2" s="7"/>
      <c r="C2" s="7"/>
      <c r="D2" s="7"/>
    </row>
    <row r="3" spans="1:4">
      <c r="A3" s="7"/>
      <c r="B3" s="7"/>
      <c r="C3" s="7"/>
      <c r="D3" s="7"/>
    </row>
    <row r="4" spans="1:4">
      <c r="A4" s="7"/>
      <c r="B4" s="7"/>
      <c r="C4" s="7"/>
      <c r="D4" s="7"/>
    </row>
    <row r="5" spans="1:4">
      <c r="A5" s="7"/>
      <c r="B5" s="7"/>
      <c r="C5" s="7"/>
      <c r="D5" s="7"/>
    </row>
    <row r="6" spans="1:4">
      <c r="A6" s="8"/>
      <c r="B6" s="8"/>
      <c r="C6" s="8"/>
      <c r="D6" s="8"/>
    </row>
    <row r="7" spans="1:4">
      <c r="A7" s="9" t="s">
        <v>1</v>
      </c>
      <c r="B7" s="9"/>
      <c r="C7" s="9"/>
      <c r="D7" s="9"/>
    </row>
    <row r="8" spans="1:4">
      <c r="A8" s="10"/>
      <c r="B8" s="10"/>
      <c r="C8" s="10"/>
      <c r="D8" s="11"/>
    </row>
    <row r="9" spans="1:4">
      <c r="A9" s="12" t="s">
        <v>2</v>
      </c>
      <c r="B9" s="13"/>
      <c r="C9" s="12" t="s">
        <v>3</v>
      </c>
      <c r="D9" s="13"/>
    </row>
    <row r="10" spans="1:4">
      <c r="A10" s="12" t="s">
        <v>4</v>
      </c>
      <c r="B10" s="13"/>
      <c r="C10" s="12" t="s">
        <v>5</v>
      </c>
      <c r="D10" s="13"/>
    </row>
    <row r="11" spans="1:4">
      <c r="A11" s="12" t="s">
        <v>6</v>
      </c>
      <c r="B11" s="13"/>
      <c r="C11" s="12" t="s">
        <v>7</v>
      </c>
      <c r="D11" s="13"/>
    </row>
    <row r="12" spans="1:4">
      <c r="A12" s="14"/>
      <c r="B12" s="14"/>
      <c r="C12" s="15"/>
      <c r="D12" s="14"/>
    </row>
    <row r="13" spans="1:4">
      <c r="A13" s="16" t="s">
        <v>8</v>
      </c>
      <c r="B13" s="17"/>
      <c r="C13" s="18"/>
      <c r="D13" s="19"/>
    </row>
    <row r="14" spans="1:4">
      <c r="A14" s="12" t="s">
        <v>9</v>
      </c>
      <c r="B14" s="20"/>
      <c r="C14" s="21"/>
      <c r="D14" s="22"/>
    </row>
    <row r="15" spans="1:4">
      <c r="A15" s="12" t="s">
        <v>10</v>
      </c>
      <c r="B15" s="20"/>
      <c r="C15" s="21"/>
      <c r="D15" s="22"/>
    </row>
    <row r="16" spans="1:4">
      <c r="A16" s="12" t="s">
        <v>11</v>
      </c>
      <c r="B16" s="23"/>
      <c r="C16" s="24"/>
      <c r="D16" s="25"/>
    </row>
    <row r="17" spans="1:4">
      <c r="A17" s="11"/>
      <c r="B17" s="23"/>
      <c r="C17" s="24"/>
      <c r="D17" s="25"/>
    </row>
    <row r="18" spans="1:4">
      <c r="A18" s="26"/>
      <c r="B18" s="23"/>
      <c r="C18" s="24"/>
      <c r="D18" s="25"/>
    </row>
    <row r="19" spans="1:4">
      <c r="A19" s="26"/>
      <c r="B19" s="23"/>
      <c r="C19" s="24"/>
      <c r="D19" s="25"/>
    </row>
    <row r="20" spans="1:4">
      <c r="A20" s="26"/>
      <c r="B20" s="23"/>
      <c r="C20" s="24"/>
      <c r="D20" s="25"/>
    </row>
    <row r="21" spans="1:4">
      <c r="A21" s="26"/>
      <c r="B21" s="23"/>
      <c r="C21" s="24"/>
      <c r="D21" s="25"/>
    </row>
    <row r="22" spans="1:4">
      <c r="A22" s="26"/>
      <c r="B22" s="23"/>
      <c r="C22" s="24"/>
      <c r="D22" s="25"/>
    </row>
    <row r="23" spans="1:4">
      <c r="A23" s="11"/>
      <c r="B23" s="23"/>
      <c r="C23" s="24"/>
      <c r="D23" s="25"/>
    </row>
    <row r="24" spans="1:4">
      <c r="A24" s="27"/>
      <c r="B24" s="28"/>
      <c r="C24" s="29"/>
      <c r="D24" s="30"/>
    </row>
    <row r="25" spans="1:4">
      <c r="A25" s="1"/>
    </row>
    <row r="26" spans="1:4">
      <c r="A26" s="1"/>
    </row>
    <row r="27" spans="1:4">
      <c r="A27" s="1"/>
    </row>
    <row r="29" spans="1:4">
      <c r="A29" s="1"/>
      <c r="B29" s="1"/>
      <c r="C29" s="1"/>
    </row>
    <row r="35" spans="1:1">
      <c r="A35" s="1"/>
    </row>
    <row r="36" spans="1:1">
      <c r="A36" s="1"/>
    </row>
    <row r="37" spans="1:1">
      <c r="A37" s="1"/>
    </row>
  </sheetData>
  <mergeCells count="5">
    <mergeCell ref="B16:D24"/>
    <mergeCell ref="A1:D6"/>
    <mergeCell ref="A7:D7"/>
    <mergeCell ref="B14:D14"/>
    <mergeCell ref="B15:D15"/>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9"/>
  <sheetViews>
    <sheetView showGridLines="0" rightToLeft="1" zoomScale="85" zoomScaleNormal="85" workbookViewId="0">
      <selection activeCell="J2" sqref="J2"/>
    </sheetView>
  </sheetViews>
  <sheetFormatPr defaultColWidth="8.7265625" defaultRowHeight="14.5"/>
  <cols>
    <col min="1" max="1" width="19.26953125" style="3" customWidth="1"/>
    <col min="2" max="2" width="10.453125" style="3" customWidth="1"/>
    <col min="3" max="3" width="10" style="3" customWidth="1"/>
    <col min="4" max="4" width="8" style="3" customWidth="1"/>
    <col min="5" max="5" width="7" style="3" bestFit="1" customWidth="1"/>
    <col min="6" max="6" width="6.453125" style="3" bestFit="1" customWidth="1"/>
    <col min="7" max="7" width="8.7265625" style="3"/>
    <col min="8" max="8" width="11.26953125" style="3" bestFit="1" customWidth="1"/>
    <col min="9" max="10" width="8.7265625" style="3"/>
    <col min="11" max="11" width="10.1796875" style="3" bestFit="1" customWidth="1"/>
    <col min="12" max="14" width="8.7265625" style="3"/>
    <col min="15" max="15" width="10.54296875" style="3" bestFit="1" customWidth="1"/>
    <col min="16" max="18" width="8.7265625" style="3"/>
    <col min="19" max="19" width="5.54296875" style="3" customWidth="1"/>
    <col min="20" max="20" width="16.7265625" style="3" bestFit="1" customWidth="1"/>
    <col min="21" max="27" width="8.7265625" style="3"/>
    <col min="28" max="28" width="27" style="3" customWidth="1"/>
    <col min="29" max="29" width="15.453125" style="3" customWidth="1"/>
    <col min="30" max="16384" width="8.7265625" style="3"/>
  </cols>
  <sheetData>
    <row r="1" spans="1:29">
      <c r="A1" s="1" t="s">
        <v>100</v>
      </c>
    </row>
    <row r="3" spans="1:29" ht="25.5">
      <c r="A3" s="31" t="s">
        <v>12</v>
      </c>
      <c r="B3" s="32" t="s">
        <v>13</v>
      </c>
      <c r="C3" s="33" t="s">
        <v>14</v>
      </c>
      <c r="D3" s="34" t="s">
        <v>15</v>
      </c>
      <c r="E3" s="35" t="s">
        <v>16</v>
      </c>
      <c r="F3" s="34" t="s">
        <v>17</v>
      </c>
      <c r="G3" s="35" t="s">
        <v>18</v>
      </c>
      <c r="H3" s="35" t="s">
        <v>19</v>
      </c>
      <c r="I3" s="35" t="s">
        <v>20</v>
      </c>
      <c r="J3" s="35" t="s">
        <v>21</v>
      </c>
      <c r="K3" s="35" t="s">
        <v>22</v>
      </c>
      <c r="L3" s="36" t="s">
        <v>23</v>
      </c>
      <c r="M3" s="35" t="s">
        <v>24</v>
      </c>
      <c r="N3" s="35" t="s">
        <v>25</v>
      </c>
      <c r="O3" s="35" t="s">
        <v>26</v>
      </c>
      <c r="P3" s="35" t="s">
        <v>27</v>
      </c>
      <c r="Q3" s="35"/>
      <c r="R3" s="35"/>
      <c r="T3" s="37" t="s">
        <v>28</v>
      </c>
    </row>
    <row r="4" spans="1:29">
      <c r="A4" s="38" t="s">
        <v>29</v>
      </c>
      <c r="B4" s="39"/>
      <c r="C4" s="40"/>
      <c r="D4" s="41"/>
      <c r="E4" s="39"/>
      <c r="F4" s="41"/>
      <c r="G4" s="42"/>
      <c r="H4" s="43"/>
      <c r="I4" s="39"/>
      <c r="J4" s="44"/>
      <c r="K4" s="44"/>
      <c r="L4" s="44"/>
      <c r="M4" s="44"/>
      <c r="N4" s="44"/>
      <c r="O4" s="44"/>
      <c r="P4" s="45">
        <v>0</v>
      </c>
      <c r="Q4" s="46"/>
      <c r="R4" s="46"/>
      <c r="T4" s="47"/>
      <c r="U4" s="48"/>
      <c r="AA4" s="49"/>
      <c r="AB4" s="49"/>
      <c r="AC4" s="49"/>
    </row>
    <row r="5" spans="1:29">
      <c r="A5" s="50" t="s">
        <v>30</v>
      </c>
      <c r="B5" s="3" t="s">
        <v>31</v>
      </c>
      <c r="C5" s="51">
        <v>5000</v>
      </c>
      <c r="D5" s="52">
        <f>IF(B5="سعودي",(C5+L5)*12%,(C5+L5)*2%)</f>
        <v>750</v>
      </c>
      <c r="E5" s="53">
        <v>300</v>
      </c>
      <c r="F5" s="54">
        <v>300</v>
      </c>
      <c r="G5" s="46">
        <f>IF(B5="سعودي",0,ROUND(8400/12,0))</f>
        <v>0</v>
      </c>
      <c r="H5" s="55">
        <f>IF(B5="سعودي",0,ROUND(2000/24,0))</f>
        <v>0</v>
      </c>
      <c r="I5" s="56">
        <f>7000/12</f>
        <v>583.33333333333337</v>
      </c>
      <c r="J5" s="56">
        <v>0</v>
      </c>
      <c r="K5" s="56">
        <f>300/24</f>
        <v>12.5</v>
      </c>
      <c r="L5" s="56">
        <f>C5*25%</f>
        <v>1250</v>
      </c>
      <c r="M5" s="56">
        <f>C5*10%</f>
        <v>500</v>
      </c>
      <c r="N5" s="56">
        <f>(C5+E5+L5+M5)/12</f>
        <v>587.5</v>
      </c>
      <c r="O5" s="56">
        <f>IF(B5="سعودي",0,ROUND(2500/12,0))</f>
        <v>0</v>
      </c>
      <c r="P5" s="57">
        <f>SUM(C5:O5)</f>
        <v>9283.3333333333321</v>
      </c>
      <c r="Q5" s="46"/>
      <c r="R5" s="46"/>
      <c r="T5" s="58" t="s">
        <v>32</v>
      </c>
      <c r="U5" s="59">
        <v>2500</v>
      </c>
      <c r="X5" s="3" t="s">
        <v>31</v>
      </c>
      <c r="AA5" s="60"/>
      <c r="AB5" s="60"/>
      <c r="AC5" s="60"/>
    </row>
    <row r="6" spans="1:29">
      <c r="A6" s="50" t="s">
        <v>33</v>
      </c>
      <c r="B6" s="3" t="s">
        <v>35</v>
      </c>
      <c r="C6" s="51">
        <v>3800</v>
      </c>
      <c r="D6" s="52">
        <f t="shared" ref="D6:D29" si="0">IF(B6="سعودي",(C6+L6)*12%,(C6+L6)*2%)</f>
        <v>95</v>
      </c>
      <c r="E6" s="53">
        <v>300</v>
      </c>
      <c r="F6" s="54">
        <v>300</v>
      </c>
      <c r="G6" s="46">
        <f t="shared" ref="G6:G29" si="1">IF(B6="سعودي",0,ROUND(8400/12,0))</f>
        <v>700</v>
      </c>
      <c r="H6" s="55">
        <f t="shared" ref="H6:H29" si="2">IF(B6="سعودي",0,ROUND(2000/24,0))</f>
        <v>83</v>
      </c>
      <c r="I6" s="56">
        <f t="shared" ref="I6:I7" si="3">7000/12</f>
        <v>583.33333333333337</v>
      </c>
      <c r="J6" s="56">
        <v>0</v>
      </c>
      <c r="K6" s="56">
        <f t="shared" ref="K6:K29" si="4">300/24</f>
        <v>12.5</v>
      </c>
      <c r="L6" s="56">
        <f t="shared" ref="L6:L29" si="5">C6*25%</f>
        <v>950</v>
      </c>
      <c r="M6" s="56">
        <f t="shared" ref="M6:M29" si="6">C6*10%</f>
        <v>380</v>
      </c>
      <c r="N6" s="56">
        <f t="shared" ref="N6:N29" si="7">(C6+E6+L6+M6)/12</f>
        <v>452.5</v>
      </c>
      <c r="O6" s="56">
        <f t="shared" ref="O6:O29" si="8">IF(B6="سعودي",0,ROUND(2500/12,0))</f>
        <v>208</v>
      </c>
      <c r="P6" s="57">
        <f t="shared" ref="P6:P29" si="9">SUM(C6:O6)</f>
        <v>7864.333333333333</v>
      </c>
      <c r="Q6" s="46"/>
      <c r="R6" s="46"/>
      <c r="T6" s="58" t="s">
        <v>34</v>
      </c>
      <c r="U6" s="59">
        <v>4500</v>
      </c>
      <c r="X6" s="3" t="s">
        <v>35</v>
      </c>
      <c r="AA6" s="60"/>
      <c r="AB6" s="60"/>
      <c r="AC6" s="60"/>
    </row>
    <row r="7" spans="1:29">
      <c r="A7" s="50" t="s">
        <v>36</v>
      </c>
      <c r="B7" s="3" t="s">
        <v>35</v>
      </c>
      <c r="C7" s="51">
        <v>2500</v>
      </c>
      <c r="D7" s="52">
        <f t="shared" si="0"/>
        <v>62.5</v>
      </c>
      <c r="E7" s="53">
        <v>300</v>
      </c>
      <c r="F7" s="54">
        <v>200</v>
      </c>
      <c r="G7" s="46">
        <f t="shared" si="1"/>
        <v>700</v>
      </c>
      <c r="H7" s="55">
        <f t="shared" si="2"/>
        <v>83</v>
      </c>
      <c r="I7" s="56">
        <f t="shared" si="3"/>
        <v>583.33333333333337</v>
      </c>
      <c r="J7" s="56">
        <v>0</v>
      </c>
      <c r="K7" s="56">
        <f t="shared" si="4"/>
        <v>12.5</v>
      </c>
      <c r="L7" s="56">
        <f t="shared" si="5"/>
        <v>625</v>
      </c>
      <c r="M7" s="56">
        <f t="shared" si="6"/>
        <v>250</v>
      </c>
      <c r="N7" s="56">
        <f t="shared" si="7"/>
        <v>306.25</v>
      </c>
      <c r="O7" s="56">
        <f t="shared" si="8"/>
        <v>208</v>
      </c>
      <c r="P7" s="57">
        <f t="shared" si="9"/>
        <v>5830.583333333333</v>
      </c>
      <c r="Q7" s="46"/>
      <c r="R7" s="46"/>
      <c r="T7" s="58" t="s">
        <v>37</v>
      </c>
      <c r="U7" s="59">
        <v>2500</v>
      </c>
      <c r="AA7" s="60"/>
      <c r="AB7" s="60"/>
      <c r="AC7" s="60"/>
    </row>
    <row r="8" spans="1:29">
      <c r="A8" s="60" t="s">
        <v>38</v>
      </c>
      <c r="B8" s="3" t="s">
        <v>35</v>
      </c>
      <c r="C8" s="51">
        <v>1700</v>
      </c>
      <c r="D8" s="52">
        <f t="shared" si="0"/>
        <v>42.5</v>
      </c>
      <c r="E8" s="53">
        <v>300</v>
      </c>
      <c r="F8" s="54">
        <v>100</v>
      </c>
      <c r="G8" s="46">
        <f t="shared" si="1"/>
        <v>700</v>
      </c>
      <c r="H8" s="55">
        <f t="shared" si="2"/>
        <v>83</v>
      </c>
      <c r="I8" s="56">
        <f>2200/12</f>
        <v>183.33333333333334</v>
      </c>
      <c r="J8" s="56">
        <f>200*2/12</f>
        <v>33.333333333333336</v>
      </c>
      <c r="K8" s="56">
        <f t="shared" si="4"/>
        <v>12.5</v>
      </c>
      <c r="L8" s="56">
        <f t="shared" si="5"/>
        <v>425</v>
      </c>
      <c r="M8" s="56">
        <f t="shared" si="6"/>
        <v>170</v>
      </c>
      <c r="N8" s="56">
        <f t="shared" si="7"/>
        <v>216.25</v>
      </c>
      <c r="O8" s="56">
        <f t="shared" si="8"/>
        <v>208</v>
      </c>
      <c r="P8" s="57">
        <f t="shared" si="9"/>
        <v>4173.916666666667</v>
      </c>
      <c r="Q8" s="46"/>
      <c r="R8" s="46"/>
      <c r="T8" s="58" t="s">
        <v>39</v>
      </c>
      <c r="U8" s="59">
        <v>3000</v>
      </c>
      <c r="AA8" s="60"/>
      <c r="AB8" s="60"/>
      <c r="AC8" s="60"/>
    </row>
    <row r="9" spans="1:29">
      <c r="A9" s="60" t="s">
        <v>38</v>
      </c>
      <c r="B9" s="3" t="s">
        <v>31</v>
      </c>
      <c r="C9" s="51">
        <v>1800</v>
      </c>
      <c r="D9" s="52">
        <f t="shared" si="0"/>
        <v>270</v>
      </c>
      <c r="E9" s="53">
        <v>300</v>
      </c>
      <c r="F9" s="54">
        <v>100</v>
      </c>
      <c r="G9" s="46">
        <f t="shared" si="1"/>
        <v>0</v>
      </c>
      <c r="H9" s="55">
        <f t="shared" si="2"/>
        <v>0</v>
      </c>
      <c r="I9" s="56">
        <f t="shared" ref="I9:I29" si="10">2200/12</f>
        <v>183.33333333333334</v>
      </c>
      <c r="J9" s="56">
        <f t="shared" ref="J9:J29" si="11">200*2/12</f>
        <v>33.333333333333336</v>
      </c>
      <c r="K9" s="56">
        <f t="shared" si="4"/>
        <v>12.5</v>
      </c>
      <c r="L9" s="56">
        <f t="shared" si="5"/>
        <v>450</v>
      </c>
      <c r="M9" s="56">
        <f t="shared" si="6"/>
        <v>180</v>
      </c>
      <c r="N9" s="56">
        <f t="shared" si="7"/>
        <v>227.5</v>
      </c>
      <c r="O9" s="56">
        <f t="shared" si="8"/>
        <v>0</v>
      </c>
      <c r="P9" s="57">
        <f t="shared" si="9"/>
        <v>3556.666666666667</v>
      </c>
      <c r="Q9" s="46"/>
      <c r="R9" s="46"/>
      <c r="T9" s="58" t="s">
        <v>40</v>
      </c>
      <c r="U9" s="59">
        <v>3500</v>
      </c>
      <c r="AA9" s="60"/>
      <c r="AB9" s="60"/>
      <c r="AC9" s="60"/>
    </row>
    <row r="10" spans="1:29">
      <c r="A10" s="50" t="s">
        <v>38</v>
      </c>
      <c r="B10" s="3" t="s">
        <v>31</v>
      </c>
      <c r="C10" s="51">
        <v>1850</v>
      </c>
      <c r="D10" s="52">
        <f t="shared" si="0"/>
        <v>277.5</v>
      </c>
      <c r="E10" s="53">
        <v>300</v>
      </c>
      <c r="F10" s="54">
        <v>100</v>
      </c>
      <c r="G10" s="46">
        <f t="shared" si="1"/>
        <v>0</v>
      </c>
      <c r="H10" s="55">
        <f t="shared" si="2"/>
        <v>0</v>
      </c>
      <c r="I10" s="56">
        <f t="shared" si="10"/>
        <v>183.33333333333334</v>
      </c>
      <c r="J10" s="56">
        <f t="shared" si="11"/>
        <v>33.333333333333336</v>
      </c>
      <c r="K10" s="56">
        <f t="shared" si="4"/>
        <v>12.5</v>
      </c>
      <c r="L10" s="56">
        <f t="shared" si="5"/>
        <v>462.5</v>
      </c>
      <c r="M10" s="56">
        <f t="shared" si="6"/>
        <v>185</v>
      </c>
      <c r="N10" s="56">
        <f t="shared" si="7"/>
        <v>233.125</v>
      </c>
      <c r="O10" s="56">
        <f t="shared" si="8"/>
        <v>0</v>
      </c>
      <c r="P10" s="57">
        <f t="shared" si="9"/>
        <v>3637.291666666667</v>
      </c>
      <c r="Q10" s="46"/>
      <c r="R10" s="46"/>
      <c r="T10" s="58" t="s">
        <v>41</v>
      </c>
      <c r="U10" s="59">
        <v>7500</v>
      </c>
      <c r="AA10" s="60"/>
      <c r="AB10" s="60"/>
      <c r="AC10" s="60"/>
    </row>
    <row r="11" spans="1:29">
      <c r="A11" s="50" t="s">
        <v>38</v>
      </c>
      <c r="B11" s="3" t="s">
        <v>35</v>
      </c>
      <c r="C11" s="51">
        <v>1900</v>
      </c>
      <c r="D11" s="52">
        <f t="shared" si="0"/>
        <v>47.5</v>
      </c>
      <c r="E11" s="53">
        <v>300</v>
      </c>
      <c r="F11" s="54">
        <v>100</v>
      </c>
      <c r="G11" s="46">
        <f t="shared" si="1"/>
        <v>700</v>
      </c>
      <c r="H11" s="55">
        <f t="shared" si="2"/>
        <v>83</v>
      </c>
      <c r="I11" s="56">
        <f t="shared" si="10"/>
        <v>183.33333333333334</v>
      </c>
      <c r="J11" s="56">
        <f t="shared" si="11"/>
        <v>33.333333333333336</v>
      </c>
      <c r="K11" s="56">
        <f t="shared" si="4"/>
        <v>12.5</v>
      </c>
      <c r="L11" s="56">
        <f t="shared" si="5"/>
        <v>475</v>
      </c>
      <c r="M11" s="56">
        <f t="shared" si="6"/>
        <v>190</v>
      </c>
      <c r="N11" s="56">
        <f t="shared" si="7"/>
        <v>238.75</v>
      </c>
      <c r="O11" s="56">
        <f t="shared" si="8"/>
        <v>208</v>
      </c>
      <c r="P11" s="57">
        <f t="shared" si="9"/>
        <v>4471.416666666667</v>
      </c>
      <c r="Q11" s="46"/>
      <c r="R11" s="46"/>
      <c r="T11" s="58" t="s">
        <v>42</v>
      </c>
      <c r="U11" s="59">
        <v>12000</v>
      </c>
      <c r="AA11" s="60"/>
      <c r="AB11" s="60"/>
      <c r="AC11" s="60"/>
    </row>
    <row r="12" spans="1:29">
      <c r="A12" s="50" t="s">
        <v>43</v>
      </c>
      <c r="B12" s="3" t="s">
        <v>31</v>
      </c>
      <c r="C12" s="51">
        <v>1500</v>
      </c>
      <c r="D12" s="52">
        <f t="shared" si="0"/>
        <v>225</v>
      </c>
      <c r="E12" s="53">
        <v>300</v>
      </c>
      <c r="F12" s="54">
        <v>50</v>
      </c>
      <c r="G12" s="46">
        <f t="shared" si="1"/>
        <v>0</v>
      </c>
      <c r="H12" s="55">
        <f t="shared" si="2"/>
        <v>0</v>
      </c>
      <c r="I12" s="56">
        <f t="shared" si="10"/>
        <v>183.33333333333334</v>
      </c>
      <c r="J12" s="56">
        <f t="shared" si="11"/>
        <v>33.333333333333336</v>
      </c>
      <c r="K12" s="56">
        <f t="shared" si="4"/>
        <v>12.5</v>
      </c>
      <c r="L12" s="56">
        <f t="shared" si="5"/>
        <v>375</v>
      </c>
      <c r="M12" s="56">
        <f t="shared" si="6"/>
        <v>150</v>
      </c>
      <c r="N12" s="56">
        <f t="shared" si="7"/>
        <v>193.75</v>
      </c>
      <c r="O12" s="56">
        <f t="shared" si="8"/>
        <v>0</v>
      </c>
      <c r="P12" s="57">
        <f t="shared" si="9"/>
        <v>3022.916666666667</v>
      </c>
      <c r="Q12" s="46"/>
      <c r="R12" s="46"/>
      <c r="T12" s="58" t="s">
        <v>44</v>
      </c>
      <c r="U12" s="59">
        <v>9000</v>
      </c>
      <c r="AA12" s="60"/>
      <c r="AB12" s="60"/>
      <c r="AC12" s="60"/>
    </row>
    <row r="13" spans="1:29">
      <c r="A13" s="50" t="s">
        <v>43</v>
      </c>
      <c r="B13" s="3" t="s">
        <v>35</v>
      </c>
      <c r="C13" s="51">
        <v>1550</v>
      </c>
      <c r="D13" s="52">
        <f t="shared" si="0"/>
        <v>38.75</v>
      </c>
      <c r="E13" s="53">
        <v>300</v>
      </c>
      <c r="F13" s="54">
        <v>50</v>
      </c>
      <c r="G13" s="46">
        <f t="shared" si="1"/>
        <v>700</v>
      </c>
      <c r="H13" s="55">
        <f t="shared" si="2"/>
        <v>83</v>
      </c>
      <c r="I13" s="56">
        <f t="shared" si="10"/>
        <v>183.33333333333334</v>
      </c>
      <c r="J13" s="56">
        <f t="shared" si="11"/>
        <v>33.333333333333336</v>
      </c>
      <c r="K13" s="56">
        <f t="shared" si="4"/>
        <v>12.5</v>
      </c>
      <c r="L13" s="56">
        <f t="shared" si="5"/>
        <v>387.5</v>
      </c>
      <c r="M13" s="56">
        <f t="shared" si="6"/>
        <v>155</v>
      </c>
      <c r="N13" s="56">
        <f t="shared" si="7"/>
        <v>199.375</v>
      </c>
      <c r="O13" s="56">
        <f t="shared" si="8"/>
        <v>208</v>
      </c>
      <c r="P13" s="57">
        <f t="shared" si="9"/>
        <v>3900.791666666667</v>
      </c>
      <c r="Q13" s="46"/>
      <c r="R13" s="46"/>
      <c r="T13" s="58" t="s">
        <v>45</v>
      </c>
      <c r="U13" s="59">
        <v>12000</v>
      </c>
      <c r="AA13" s="60"/>
      <c r="AB13" s="60"/>
      <c r="AC13" s="60"/>
    </row>
    <row r="14" spans="1:29">
      <c r="A14" s="50" t="s">
        <v>43</v>
      </c>
      <c r="B14" s="3" t="s">
        <v>35</v>
      </c>
      <c r="C14" s="51">
        <v>1600</v>
      </c>
      <c r="D14" s="52">
        <f t="shared" si="0"/>
        <v>40</v>
      </c>
      <c r="E14" s="53">
        <v>300</v>
      </c>
      <c r="F14" s="54">
        <v>50</v>
      </c>
      <c r="G14" s="46">
        <f t="shared" si="1"/>
        <v>700</v>
      </c>
      <c r="H14" s="55">
        <f t="shared" si="2"/>
        <v>83</v>
      </c>
      <c r="I14" s="56">
        <f t="shared" si="10"/>
        <v>183.33333333333334</v>
      </c>
      <c r="J14" s="56">
        <f t="shared" si="11"/>
        <v>33.333333333333336</v>
      </c>
      <c r="K14" s="56">
        <f t="shared" si="4"/>
        <v>12.5</v>
      </c>
      <c r="L14" s="56">
        <f t="shared" si="5"/>
        <v>400</v>
      </c>
      <c r="M14" s="56">
        <f t="shared" si="6"/>
        <v>160</v>
      </c>
      <c r="N14" s="56">
        <f t="shared" si="7"/>
        <v>205</v>
      </c>
      <c r="O14" s="56">
        <f t="shared" si="8"/>
        <v>208</v>
      </c>
      <c r="P14" s="57">
        <f t="shared" si="9"/>
        <v>3975.166666666667</v>
      </c>
      <c r="Q14" s="46"/>
      <c r="R14" s="46"/>
      <c r="T14" s="61" t="s">
        <v>46</v>
      </c>
      <c r="U14" s="59">
        <v>22000</v>
      </c>
    </row>
    <row r="15" spans="1:29">
      <c r="A15" s="50" t="s">
        <v>43</v>
      </c>
      <c r="B15" s="3" t="s">
        <v>35</v>
      </c>
      <c r="C15" s="51">
        <v>1600</v>
      </c>
      <c r="D15" s="52">
        <f t="shared" si="0"/>
        <v>40</v>
      </c>
      <c r="E15" s="53">
        <v>300</v>
      </c>
      <c r="F15" s="54">
        <v>50</v>
      </c>
      <c r="G15" s="46">
        <f t="shared" si="1"/>
        <v>700</v>
      </c>
      <c r="H15" s="55">
        <f t="shared" si="2"/>
        <v>83</v>
      </c>
      <c r="I15" s="56">
        <f t="shared" si="10"/>
        <v>183.33333333333334</v>
      </c>
      <c r="J15" s="56">
        <f t="shared" si="11"/>
        <v>33.333333333333336</v>
      </c>
      <c r="K15" s="56">
        <f t="shared" si="4"/>
        <v>12.5</v>
      </c>
      <c r="L15" s="56">
        <f t="shared" si="5"/>
        <v>400</v>
      </c>
      <c r="M15" s="56">
        <f t="shared" si="6"/>
        <v>160</v>
      </c>
      <c r="N15" s="56">
        <f t="shared" si="7"/>
        <v>205</v>
      </c>
      <c r="O15" s="56">
        <f t="shared" si="8"/>
        <v>208</v>
      </c>
      <c r="P15" s="57">
        <f t="shared" si="9"/>
        <v>3975.166666666667</v>
      </c>
      <c r="Q15" s="46"/>
      <c r="R15" s="46"/>
      <c r="T15" s="58" t="s">
        <v>47</v>
      </c>
      <c r="U15" s="59">
        <v>35000</v>
      </c>
    </row>
    <row r="16" spans="1:29">
      <c r="A16" s="50" t="s">
        <v>43</v>
      </c>
      <c r="B16" s="3" t="s">
        <v>35</v>
      </c>
      <c r="C16" s="51">
        <v>1600</v>
      </c>
      <c r="D16" s="52">
        <f t="shared" si="0"/>
        <v>40</v>
      </c>
      <c r="E16" s="53">
        <v>300</v>
      </c>
      <c r="F16" s="54">
        <v>50</v>
      </c>
      <c r="G16" s="46">
        <f t="shared" si="1"/>
        <v>700</v>
      </c>
      <c r="H16" s="55">
        <f t="shared" si="2"/>
        <v>83</v>
      </c>
      <c r="I16" s="56">
        <f t="shared" si="10"/>
        <v>183.33333333333334</v>
      </c>
      <c r="J16" s="56">
        <f t="shared" si="11"/>
        <v>33.333333333333336</v>
      </c>
      <c r="K16" s="56">
        <f t="shared" si="4"/>
        <v>12.5</v>
      </c>
      <c r="L16" s="56">
        <f t="shared" si="5"/>
        <v>400</v>
      </c>
      <c r="M16" s="56">
        <f t="shared" si="6"/>
        <v>160</v>
      </c>
      <c r="N16" s="56">
        <f t="shared" si="7"/>
        <v>205</v>
      </c>
      <c r="O16" s="56">
        <f t="shared" si="8"/>
        <v>208</v>
      </c>
      <c r="P16" s="57">
        <f t="shared" si="9"/>
        <v>3975.166666666667</v>
      </c>
      <c r="Q16" s="46"/>
      <c r="R16" s="46"/>
      <c r="T16" s="58" t="s">
        <v>48</v>
      </c>
      <c r="U16" s="59">
        <v>100000</v>
      </c>
    </row>
    <row r="17" spans="1:21">
      <c r="A17" s="50" t="s">
        <v>43</v>
      </c>
      <c r="B17" s="3" t="s">
        <v>35</v>
      </c>
      <c r="C17" s="51">
        <v>1600</v>
      </c>
      <c r="D17" s="52">
        <f t="shared" si="0"/>
        <v>40</v>
      </c>
      <c r="E17" s="53">
        <v>300</v>
      </c>
      <c r="F17" s="54">
        <v>50</v>
      </c>
      <c r="G17" s="46">
        <f t="shared" si="1"/>
        <v>700</v>
      </c>
      <c r="H17" s="55">
        <f t="shared" si="2"/>
        <v>83</v>
      </c>
      <c r="I17" s="56">
        <f t="shared" si="10"/>
        <v>183.33333333333334</v>
      </c>
      <c r="J17" s="56">
        <f t="shared" si="11"/>
        <v>33.333333333333336</v>
      </c>
      <c r="K17" s="56">
        <f t="shared" si="4"/>
        <v>12.5</v>
      </c>
      <c r="L17" s="56">
        <f t="shared" si="5"/>
        <v>400</v>
      </c>
      <c r="M17" s="56">
        <f t="shared" si="6"/>
        <v>160</v>
      </c>
      <c r="N17" s="56">
        <f t="shared" si="7"/>
        <v>205</v>
      </c>
      <c r="O17" s="56">
        <f t="shared" si="8"/>
        <v>208</v>
      </c>
      <c r="P17" s="57">
        <f t="shared" si="9"/>
        <v>3975.166666666667</v>
      </c>
      <c r="Q17" s="46"/>
      <c r="R17" s="46"/>
      <c r="T17" s="58" t="s">
        <v>49</v>
      </c>
      <c r="U17" s="59">
        <v>120000</v>
      </c>
    </row>
    <row r="18" spans="1:21">
      <c r="A18" s="50" t="s">
        <v>43</v>
      </c>
      <c r="B18" s="3" t="s">
        <v>35</v>
      </c>
      <c r="C18" s="51">
        <v>1600</v>
      </c>
      <c r="D18" s="52">
        <f t="shared" si="0"/>
        <v>40</v>
      </c>
      <c r="E18" s="53">
        <v>300</v>
      </c>
      <c r="F18" s="54">
        <v>50</v>
      </c>
      <c r="G18" s="46">
        <f t="shared" si="1"/>
        <v>700</v>
      </c>
      <c r="H18" s="55">
        <f t="shared" si="2"/>
        <v>83</v>
      </c>
      <c r="I18" s="56">
        <f t="shared" si="10"/>
        <v>183.33333333333334</v>
      </c>
      <c r="J18" s="56">
        <f t="shared" si="11"/>
        <v>33.333333333333336</v>
      </c>
      <c r="K18" s="56">
        <f t="shared" si="4"/>
        <v>12.5</v>
      </c>
      <c r="L18" s="56">
        <f t="shared" si="5"/>
        <v>400</v>
      </c>
      <c r="M18" s="56">
        <f t="shared" si="6"/>
        <v>160</v>
      </c>
      <c r="N18" s="56">
        <f t="shared" si="7"/>
        <v>205</v>
      </c>
      <c r="O18" s="56">
        <f t="shared" si="8"/>
        <v>208</v>
      </c>
      <c r="P18" s="57">
        <f t="shared" si="9"/>
        <v>3975.166666666667</v>
      </c>
      <c r="Q18" s="46"/>
      <c r="R18" s="46"/>
      <c r="T18" s="58" t="s">
        <v>50</v>
      </c>
      <c r="U18" s="62">
        <v>5000</v>
      </c>
    </row>
    <row r="19" spans="1:21">
      <c r="A19" s="50" t="s">
        <v>51</v>
      </c>
      <c r="B19" s="3" t="s">
        <v>35</v>
      </c>
      <c r="C19" s="51">
        <v>1200</v>
      </c>
      <c r="D19" s="52">
        <f t="shared" si="0"/>
        <v>30</v>
      </c>
      <c r="E19" s="53">
        <v>300</v>
      </c>
      <c r="F19" s="54">
        <v>50</v>
      </c>
      <c r="G19" s="46">
        <f t="shared" si="1"/>
        <v>700</v>
      </c>
      <c r="H19" s="55">
        <f t="shared" si="2"/>
        <v>83</v>
      </c>
      <c r="I19" s="56">
        <f t="shared" si="10"/>
        <v>183.33333333333334</v>
      </c>
      <c r="J19" s="56">
        <f t="shared" si="11"/>
        <v>33.333333333333336</v>
      </c>
      <c r="K19" s="56">
        <f t="shared" si="4"/>
        <v>12.5</v>
      </c>
      <c r="L19" s="56">
        <f t="shared" si="5"/>
        <v>300</v>
      </c>
      <c r="M19" s="56">
        <f t="shared" si="6"/>
        <v>120</v>
      </c>
      <c r="N19" s="56">
        <f t="shared" si="7"/>
        <v>160</v>
      </c>
      <c r="O19" s="56">
        <f t="shared" si="8"/>
        <v>208</v>
      </c>
      <c r="P19" s="57">
        <f t="shared" si="9"/>
        <v>3380.166666666667</v>
      </c>
      <c r="Q19" s="46"/>
      <c r="R19" s="46"/>
      <c r="T19" s="58" t="s">
        <v>52</v>
      </c>
      <c r="U19" s="62">
        <v>800</v>
      </c>
    </row>
    <row r="20" spans="1:21">
      <c r="A20" s="50" t="s">
        <v>51</v>
      </c>
      <c r="B20" s="3" t="s">
        <v>35</v>
      </c>
      <c r="C20" s="51">
        <v>1200</v>
      </c>
      <c r="D20" s="52">
        <f t="shared" si="0"/>
        <v>30</v>
      </c>
      <c r="E20" s="53">
        <v>300</v>
      </c>
      <c r="F20" s="54">
        <v>50</v>
      </c>
      <c r="G20" s="46">
        <f t="shared" si="1"/>
        <v>700</v>
      </c>
      <c r="H20" s="55">
        <f t="shared" si="2"/>
        <v>83</v>
      </c>
      <c r="I20" s="56">
        <f t="shared" si="10"/>
        <v>183.33333333333334</v>
      </c>
      <c r="J20" s="56">
        <f t="shared" si="11"/>
        <v>33.333333333333336</v>
      </c>
      <c r="K20" s="56">
        <f t="shared" si="4"/>
        <v>12.5</v>
      </c>
      <c r="L20" s="56">
        <f t="shared" si="5"/>
        <v>300</v>
      </c>
      <c r="M20" s="56">
        <f t="shared" si="6"/>
        <v>120</v>
      </c>
      <c r="N20" s="56">
        <f t="shared" si="7"/>
        <v>160</v>
      </c>
      <c r="O20" s="56">
        <f t="shared" si="8"/>
        <v>208</v>
      </c>
      <c r="P20" s="57">
        <f t="shared" si="9"/>
        <v>3380.166666666667</v>
      </c>
      <c r="Q20" s="46"/>
      <c r="R20" s="46"/>
      <c r="T20" s="58" t="s">
        <v>53</v>
      </c>
      <c r="U20" s="62">
        <v>800</v>
      </c>
    </row>
    <row r="21" spans="1:21">
      <c r="A21" s="50" t="s">
        <v>51</v>
      </c>
      <c r="B21" s="3" t="s">
        <v>35</v>
      </c>
      <c r="C21" s="51">
        <v>1200</v>
      </c>
      <c r="D21" s="52">
        <f t="shared" si="0"/>
        <v>30</v>
      </c>
      <c r="E21" s="53">
        <v>300</v>
      </c>
      <c r="F21" s="54">
        <v>50</v>
      </c>
      <c r="G21" s="46">
        <f t="shared" si="1"/>
        <v>700</v>
      </c>
      <c r="H21" s="55">
        <f t="shared" si="2"/>
        <v>83</v>
      </c>
      <c r="I21" s="56">
        <f t="shared" si="10"/>
        <v>183.33333333333334</v>
      </c>
      <c r="J21" s="56">
        <f t="shared" si="11"/>
        <v>33.333333333333336</v>
      </c>
      <c r="K21" s="56">
        <f t="shared" si="4"/>
        <v>12.5</v>
      </c>
      <c r="L21" s="56">
        <f t="shared" si="5"/>
        <v>300</v>
      </c>
      <c r="M21" s="56">
        <f t="shared" si="6"/>
        <v>120</v>
      </c>
      <c r="N21" s="56">
        <f t="shared" si="7"/>
        <v>160</v>
      </c>
      <c r="O21" s="56">
        <f t="shared" si="8"/>
        <v>208</v>
      </c>
      <c r="P21" s="57">
        <f t="shared" si="9"/>
        <v>3380.166666666667</v>
      </c>
      <c r="Q21" s="46"/>
      <c r="R21" s="46"/>
      <c r="T21" s="58" t="s">
        <v>54</v>
      </c>
      <c r="U21" s="62">
        <v>900</v>
      </c>
    </row>
    <row r="22" spans="1:21">
      <c r="A22" s="50" t="s">
        <v>29</v>
      </c>
      <c r="B22" s="3" t="s">
        <v>35</v>
      </c>
      <c r="C22" s="51">
        <v>100</v>
      </c>
      <c r="D22" s="52">
        <f t="shared" si="0"/>
        <v>2.5</v>
      </c>
      <c r="E22" s="53">
        <v>300</v>
      </c>
      <c r="F22" s="54">
        <v>50</v>
      </c>
      <c r="G22" s="46">
        <f t="shared" si="1"/>
        <v>700</v>
      </c>
      <c r="H22" s="55">
        <f t="shared" si="2"/>
        <v>83</v>
      </c>
      <c r="I22" s="56">
        <f t="shared" si="10"/>
        <v>183.33333333333334</v>
      </c>
      <c r="J22" s="56">
        <f t="shared" si="11"/>
        <v>33.333333333333336</v>
      </c>
      <c r="K22" s="56">
        <f t="shared" si="4"/>
        <v>12.5</v>
      </c>
      <c r="L22" s="56">
        <f t="shared" si="5"/>
        <v>25</v>
      </c>
      <c r="M22" s="56">
        <f t="shared" si="6"/>
        <v>10</v>
      </c>
      <c r="N22" s="56">
        <f t="shared" si="7"/>
        <v>36.25</v>
      </c>
      <c r="O22" s="56">
        <f t="shared" si="8"/>
        <v>208</v>
      </c>
      <c r="P22" s="57">
        <f t="shared" si="9"/>
        <v>1743.9166666666665</v>
      </c>
      <c r="Q22" s="46"/>
      <c r="R22" s="46"/>
      <c r="T22" s="58" t="s">
        <v>55</v>
      </c>
      <c r="U22" s="62">
        <v>2600</v>
      </c>
    </row>
    <row r="23" spans="1:21">
      <c r="A23" s="50" t="s">
        <v>29</v>
      </c>
      <c r="B23" s="3" t="s">
        <v>35</v>
      </c>
      <c r="C23" s="51">
        <v>100</v>
      </c>
      <c r="D23" s="52">
        <f t="shared" si="0"/>
        <v>2.5</v>
      </c>
      <c r="E23" s="53">
        <v>300</v>
      </c>
      <c r="F23" s="54">
        <v>50</v>
      </c>
      <c r="G23" s="46">
        <f t="shared" si="1"/>
        <v>700</v>
      </c>
      <c r="H23" s="55">
        <f t="shared" si="2"/>
        <v>83</v>
      </c>
      <c r="I23" s="56">
        <f t="shared" si="10"/>
        <v>183.33333333333334</v>
      </c>
      <c r="J23" s="56">
        <f t="shared" si="11"/>
        <v>33.333333333333336</v>
      </c>
      <c r="K23" s="56">
        <f t="shared" si="4"/>
        <v>12.5</v>
      </c>
      <c r="L23" s="56">
        <f t="shared" si="5"/>
        <v>25</v>
      </c>
      <c r="M23" s="56">
        <f t="shared" si="6"/>
        <v>10</v>
      </c>
      <c r="N23" s="56">
        <f t="shared" si="7"/>
        <v>36.25</v>
      </c>
      <c r="O23" s="56">
        <f t="shared" si="8"/>
        <v>208</v>
      </c>
      <c r="P23" s="57">
        <f t="shared" si="9"/>
        <v>1743.9166666666665</v>
      </c>
      <c r="Q23" s="46"/>
      <c r="R23" s="46"/>
      <c r="T23" s="58" t="s">
        <v>56</v>
      </c>
      <c r="U23" s="62"/>
    </row>
    <row r="24" spans="1:21">
      <c r="A24" s="50" t="s">
        <v>29</v>
      </c>
      <c r="B24" s="3" t="s">
        <v>35</v>
      </c>
      <c r="C24" s="51">
        <v>100</v>
      </c>
      <c r="D24" s="52">
        <f t="shared" si="0"/>
        <v>2.5</v>
      </c>
      <c r="E24" s="53">
        <v>300</v>
      </c>
      <c r="F24" s="54">
        <v>50</v>
      </c>
      <c r="G24" s="46">
        <f t="shared" si="1"/>
        <v>700</v>
      </c>
      <c r="H24" s="55">
        <f t="shared" si="2"/>
        <v>83</v>
      </c>
      <c r="I24" s="56">
        <f t="shared" si="10"/>
        <v>183.33333333333334</v>
      </c>
      <c r="J24" s="56">
        <f t="shared" si="11"/>
        <v>33.333333333333336</v>
      </c>
      <c r="K24" s="56">
        <f t="shared" si="4"/>
        <v>12.5</v>
      </c>
      <c r="L24" s="56">
        <f t="shared" si="5"/>
        <v>25</v>
      </c>
      <c r="M24" s="56">
        <f t="shared" si="6"/>
        <v>10</v>
      </c>
      <c r="N24" s="56">
        <f t="shared" si="7"/>
        <v>36.25</v>
      </c>
      <c r="O24" s="56">
        <f t="shared" si="8"/>
        <v>208</v>
      </c>
      <c r="P24" s="57">
        <f t="shared" si="9"/>
        <v>1743.9166666666665</v>
      </c>
      <c r="Q24" s="46"/>
      <c r="R24" s="46"/>
      <c r="T24" s="58" t="s">
        <v>57</v>
      </c>
      <c r="U24" s="62"/>
    </row>
    <row r="25" spans="1:21">
      <c r="A25" s="50" t="s">
        <v>29</v>
      </c>
      <c r="B25" s="3" t="s">
        <v>35</v>
      </c>
      <c r="C25" s="51">
        <v>100</v>
      </c>
      <c r="D25" s="52">
        <f t="shared" si="0"/>
        <v>2.5</v>
      </c>
      <c r="E25" s="53">
        <v>300</v>
      </c>
      <c r="F25" s="54">
        <v>50</v>
      </c>
      <c r="G25" s="46">
        <f t="shared" si="1"/>
        <v>700</v>
      </c>
      <c r="H25" s="55">
        <f t="shared" si="2"/>
        <v>83</v>
      </c>
      <c r="I25" s="56">
        <f t="shared" si="10"/>
        <v>183.33333333333334</v>
      </c>
      <c r="J25" s="56">
        <f t="shared" si="11"/>
        <v>33.333333333333336</v>
      </c>
      <c r="K25" s="56">
        <f t="shared" si="4"/>
        <v>12.5</v>
      </c>
      <c r="L25" s="56">
        <f t="shared" si="5"/>
        <v>25</v>
      </c>
      <c r="M25" s="56">
        <f t="shared" si="6"/>
        <v>10</v>
      </c>
      <c r="N25" s="56">
        <f t="shared" si="7"/>
        <v>36.25</v>
      </c>
      <c r="O25" s="56">
        <f t="shared" si="8"/>
        <v>208</v>
      </c>
      <c r="P25" s="57">
        <f t="shared" si="9"/>
        <v>1743.9166666666665</v>
      </c>
      <c r="Q25" s="46"/>
      <c r="R25" s="46"/>
      <c r="T25" s="58" t="s">
        <v>58</v>
      </c>
      <c r="U25" s="62"/>
    </row>
    <row r="26" spans="1:21">
      <c r="A26" s="50" t="s">
        <v>29</v>
      </c>
      <c r="B26" s="3" t="s">
        <v>35</v>
      </c>
      <c r="C26" s="51">
        <v>100</v>
      </c>
      <c r="D26" s="52">
        <f t="shared" si="0"/>
        <v>2.5</v>
      </c>
      <c r="E26" s="53">
        <v>300</v>
      </c>
      <c r="F26" s="54">
        <v>50</v>
      </c>
      <c r="G26" s="46">
        <f t="shared" si="1"/>
        <v>700</v>
      </c>
      <c r="H26" s="55">
        <f t="shared" si="2"/>
        <v>83</v>
      </c>
      <c r="I26" s="56">
        <f t="shared" si="10"/>
        <v>183.33333333333334</v>
      </c>
      <c r="J26" s="56">
        <f t="shared" si="11"/>
        <v>33.333333333333336</v>
      </c>
      <c r="K26" s="56">
        <f t="shared" si="4"/>
        <v>12.5</v>
      </c>
      <c r="L26" s="56">
        <f t="shared" si="5"/>
        <v>25</v>
      </c>
      <c r="M26" s="56">
        <f t="shared" si="6"/>
        <v>10</v>
      </c>
      <c r="N26" s="56">
        <f t="shared" si="7"/>
        <v>36.25</v>
      </c>
      <c r="O26" s="56">
        <f t="shared" si="8"/>
        <v>208</v>
      </c>
      <c r="P26" s="57">
        <f t="shared" si="9"/>
        <v>1743.9166666666665</v>
      </c>
      <c r="Q26" s="46"/>
      <c r="R26" s="46"/>
      <c r="T26" s="58" t="s">
        <v>29</v>
      </c>
      <c r="U26" s="62"/>
    </row>
    <row r="27" spans="1:21">
      <c r="A27" s="50" t="s">
        <v>29</v>
      </c>
      <c r="B27" s="3" t="s">
        <v>35</v>
      </c>
      <c r="C27" s="51">
        <v>100</v>
      </c>
      <c r="D27" s="52">
        <f t="shared" si="0"/>
        <v>2.5</v>
      </c>
      <c r="E27" s="53">
        <v>300</v>
      </c>
      <c r="F27" s="54">
        <v>50</v>
      </c>
      <c r="G27" s="46">
        <f t="shared" si="1"/>
        <v>700</v>
      </c>
      <c r="H27" s="55">
        <f t="shared" si="2"/>
        <v>83</v>
      </c>
      <c r="I27" s="56">
        <f t="shared" si="10"/>
        <v>183.33333333333334</v>
      </c>
      <c r="J27" s="56">
        <f t="shared" si="11"/>
        <v>33.333333333333336</v>
      </c>
      <c r="K27" s="56">
        <f t="shared" si="4"/>
        <v>12.5</v>
      </c>
      <c r="L27" s="56">
        <f t="shared" si="5"/>
        <v>25</v>
      </c>
      <c r="M27" s="56">
        <f t="shared" si="6"/>
        <v>10</v>
      </c>
      <c r="N27" s="56">
        <f t="shared" si="7"/>
        <v>36.25</v>
      </c>
      <c r="O27" s="56">
        <f t="shared" si="8"/>
        <v>208</v>
      </c>
      <c r="P27" s="57">
        <f t="shared" si="9"/>
        <v>1743.9166666666665</v>
      </c>
      <c r="Q27" s="46"/>
      <c r="R27" s="46"/>
      <c r="T27" s="63"/>
      <c r="U27" s="62"/>
    </row>
    <row r="28" spans="1:21">
      <c r="A28" s="50" t="s">
        <v>29</v>
      </c>
      <c r="B28" s="3" t="s">
        <v>35</v>
      </c>
      <c r="C28" s="51">
        <v>100</v>
      </c>
      <c r="D28" s="52">
        <f t="shared" si="0"/>
        <v>2.5</v>
      </c>
      <c r="E28" s="53">
        <v>300</v>
      </c>
      <c r="F28" s="54">
        <v>50</v>
      </c>
      <c r="G28" s="46">
        <f t="shared" si="1"/>
        <v>700</v>
      </c>
      <c r="H28" s="55">
        <f t="shared" si="2"/>
        <v>83</v>
      </c>
      <c r="I28" s="56">
        <f t="shared" si="10"/>
        <v>183.33333333333334</v>
      </c>
      <c r="J28" s="56">
        <f t="shared" si="11"/>
        <v>33.333333333333336</v>
      </c>
      <c r="K28" s="56">
        <f t="shared" si="4"/>
        <v>12.5</v>
      </c>
      <c r="L28" s="56">
        <f t="shared" si="5"/>
        <v>25</v>
      </c>
      <c r="M28" s="56">
        <f t="shared" si="6"/>
        <v>10</v>
      </c>
      <c r="N28" s="56">
        <f t="shared" si="7"/>
        <v>36.25</v>
      </c>
      <c r="O28" s="56">
        <f t="shared" si="8"/>
        <v>208</v>
      </c>
      <c r="P28" s="57">
        <f t="shared" si="9"/>
        <v>1743.9166666666665</v>
      </c>
      <c r="Q28" s="46"/>
      <c r="R28" s="46"/>
      <c r="T28" s="63"/>
      <c r="U28" s="62"/>
    </row>
    <row r="29" spans="1:21">
      <c r="A29" s="50" t="s">
        <v>29</v>
      </c>
      <c r="B29" s="3" t="s">
        <v>35</v>
      </c>
      <c r="C29" s="51">
        <v>100</v>
      </c>
      <c r="D29" s="52">
        <f t="shared" si="0"/>
        <v>2.5</v>
      </c>
      <c r="E29" s="53">
        <v>300</v>
      </c>
      <c r="F29" s="54">
        <v>50</v>
      </c>
      <c r="G29" s="46">
        <f t="shared" si="1"/>
        <v>700</v>
      </c>
      <c r="H29" s="55">
        <f t="shared" si="2"/>
        <v>83</v>
      </c>
      <c r="I29" s="56">
        <f t="shared" si="10"/>
        <v>183.33333333333334</v>
      </c>
      <c r="J29" s="56">
        <f t="shared" si="11"/>
        <v>33.333333333333336</v>
      </c>
      <c r="K29" s="56">
        <f t="shared" si="4"/>
        <v>12.5</v>
      </c>
      <c r="L29" s="56">
        <f t="shared" si="5"/>
        <v>25</v>
      </c>
      <c r="M29" s="56">
        <f t="shared" si="6"/>
        <v>10</v>
      </c>
      <c r="N29" s="56">
        <f t="shared" si="7"/>
        <v>36.25</v>
      </c>
      <c r="O29" s="56">
        <f t="shared" si="8"/>
        <v>208</v>
      </c>
      <c r="P29" s="57">
        <f t="shared" si="9"/>
        <v>1743.9166666666665</v>
      </c>
      <c r="Q29" s="46"/>
      <c r="R29" s="46"/>
      <c r="T29" s="63"/>
      <c r="U29" s="62"/>
    </row>
  </sheetData>
  <phoneticPr fontId="3" type="noConversion"/>
  <dataValidations count="1">
    <dataValidation type="list" allowBlank="1" showInputMessage="1" showErrorMessage="1" sqref="B5:B29" xr:uid="{F5CA7449-E311-4F0B-9C43-74DEC3BFF3F9}">
      <formula1>$X$5:$X$6</formula1>
    </dataValidation>
  </dataValidations>
  <pageMargins left="0.25" right="0.25"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27C5-75FC-4BE0-970B-6F112E496839}">
  <sheetPr>
    <pageSetUpPr fitToPage="1"/>
  </sheetPr>
  <dimension ref="A1:K77"/>
  <sheetViews>
    <sheetView showGridLines="0" rightToLeft="1" tabSelected="1" zoomScale="70" zoomScaleNormal="85" zoomScalePageLayoutView="70" workbookViewId="0">
      <selection activeCell="K2" sqref="K2"/>
    </sheetView>
  </sheetViews>
  <sheetFormatPr defaultRowHeight="14.5"/>
  <cols>
    <col min="1" max="1" width="6.26953125" customWidth="1"/>
    <col min="2" max="2" width="22.1796875" customWidth="1"/>
    <col min="3" max="3" width="12.26953125" customWidth="1"/>
    <col min="4" max="4" width="9.54296875" bestFit="1" customWidth="1"/>
    <col min="5" max="5" width="8.7265625" customWidth="1"/>
    <col min="6" max="6" width="24.81640625" customWidth="1"/>
    <col min="7" max="8" width="10.453125" bestFit="1" customWidth="1"/>
    <col min="9" max="9" width="12.453125" bestFit="1" customWidth="1"/>
  </cols>
  <sheetData>
    <row r="1" spans="1:11">
      <c r="A1" s="3"/>
      <c r="B1" s="3"/>
      <c r="C1" s="3"/>
      <c r="D1" s="3"/>
      <c r="E1" s="3"/>
      <c r="F1" s="3"/>
      <c r="G1" s="3"/>
      <c r="H1" s="3"/>
      <c r="I1" s="3"/>
      <c r="J1" s="3"/>
      <c r="K1" s="3"/>
    </row>
    <row r="2" spans="1:11">
      <c r="A2" s="3"/>
      <c r="B2" s="3"/>
      <c r="C2" s="3"/>
      <c r="D2" s="3"/>
      <c r="E2" s="3"/>
      <c r="F2" s="3"/>
      <c r="G2" s="3"/>
      <c r="H2" s="3"/>
      <c r="I2" s="3"/>
      <c r="J2" s="3"/>
      <c r="K2" s="3"/>
    </row>
    <row r="3" spans="1:11">
      <c r="A3" s="3"/>
      <c r="B3" s="3"/>
      <c r="C3" s="3"/>
      <c r="D3" s="3"/>
      <c r="E3" s="3"/>
      <c r="F3" s="3"/>
      <c r="G3" s="3"/>
      <c r="H3" s="3"/>
      <c r="I3" s="3"/>
      <c r="J3" s="3"/>
      <c r="K3" s="3"/>
    </row>
    <row r="4" spans="1:11">
      <c r="A4" s="3"/>
      <c r="B4" s="3"/>
      <c r="C4" s="3"/>
      <c r="D4" s="3"/>
      <c r="E4" s="3"/>
      <c r="F4" s="3"/>
      <c r="G4" s="3"/>
      <c r="H4" s="3"/>
      <c r="I4" s="3"/>
      <c r="J4" s="3"/>
      <c r="K4" s="3"/>
    </row>
    <row r="5" spans="1:11">
      <c r="A5" s="3"/>
      <c r="B5" s="3"/>
      <c r="C5" s="3"/>
      <c r="D5" s="3"/>
      <c r="E5" s="3"/>
      <c r="F5" s="3"/>
      <c r="G5" s="3"/>
      <c r="H5" s="3"/>
      <c r="I5" s="3"/>
      <c r="J5" s="3"/>
      <c r="K5" s="3"/>
    </row>
    <row r="6" spans="1:11" ht="21">
      <c r="A6" s="3"/>
      <c r="B6" s="64" t="s">
        <v>59</v>
      </c>
      <c r="C6" s="64"/>
      <c r="D6" s="64"/>
      <c r="E6" s="64"/>
      <c r="F6" s="64"/>
      <c r="G6" s="64"/>
      <c r="H6" s="64"/>
      <c r="I6" s="64"/>
      <c r="J6" s="3"/>
      <c r="K6" s="3"/>
    </row>
    <row r="7" spans="1:11" ht="21">
      <c r="A7" s="3"/>
      <c r="B7" s="65"/>
      <c r="C7" s="1"/>
      <c r="D7" s="1"/>
      <c r="E7" s="1"/>
      <c r="F7" s="1"/>
      <c r="G7" s="1"/>
      <c r="H7" s="1"/>
      <c r="I7" s="3"/>
      <c r="J7" s="3"/>
      <c r="K7" s="3"/>
    </row>
    <row r="8" spans="1:11" ht="16.5" customHeight="1">
      <c r="A8" s="3"/>
      <c r="B8" s="66" t="s">
        <v>60</v>
      </c>
      <c r="C8" s="67"/>
      <c r="D8" s="3"/>
      <c r="E8" s="1" t="s">
        <v>61</v>
      </c>
      <c r="F8" s="3"/>
      <c r="G8" s="68"/>
      <c r="H8" s="68"/>
      <c r="I8" s="3"/>
      <c r="J8" s="3"/>
      <c r="K8" s="3"/>
    </row>
    <row r="9" spans="1:11" ht="16.5" customHeight="1">
      <c r="A9" s="3"/>
      <c r="B9" s="66" t="s">
        <v>62</v>
      </c>
      <c r="C9" s="69"/>
      <c r="D9" s="3"/>
      <c r="E9" s="1" t="s">
        <v>63</v>
      </c>
      <c r="F9" s="3"/>
      <c r="G9" s="70">
        <v>5</v>
      </c>
      <c r="H9" s="70"/>
      <c r="I9" s="3"/>
      <c r="J9" s="3"/>
      <c r="K9" s="3"/>
    </row>
    <row r="10" spans="1:11" ht="16.5" customHeight="1" thickBot="1">
      <c r="A10" s="3"/>
      <c r="B10" s="1"/>
      <c r="C10" s="3"/>
      <c r="D10" s="1"/>
      <c r="E10" s="3"/>
      <c r="F10" s="3"/>
      <c r="G10" s="3"/>
      <c r="H10" s="3"/>
      <c r="I10" s="3"/>
      <c r="J10" s="3"/>
      <c r="K10" s="3"/>
    </row>
    <row r="11" spans="1:11" ht="16.5" customHeight="1" thickBot="1">
      <c r="A11" s="3"/>
      <c r="B11" s="71" t="s">
        <v>64</v>
      </c>
      <c r="C11" s="72"/>
      <c r="D11" s="72"/>
      <c r="E11" s="72"/>
      <c r="F11" s="72"/>
      <c r="G11" s="72"/>
      <c r="H11" s="72"/>
      <c r="I11" s="73"/>
      <c r="J11" s="3"/>
      <c r="K11" s="3"/>
    </row>
    <row r="12" spans="1:11" ht="16.5" customHeight="1">
      <c r="A12" s="3"/>
      <c r="B12" s="74" t="s">
        <v>12</v>
      </c>
      <c r="C12" s="75" t="s">
        <v>65</v>
      </c>
      <c r="D12" s="75" t="s">
        <v>66</v>
      </c>
      <c r="E12" s="75" t="s">
        <v>67</v>
      </c>
      <c r="F12" s="75" t="s">
        <v>68</v>
      </c>
      <c r="G12" s="75" t="s">
        <v>27</v>
      </c>
      <c r="H12" s="3"/>
      <c r="I12" s="76"/>
      <c r="J12" s="3"/>
      <c r="K12" s="3"/>
    </row>
    <row r="13" spans="1:11" ht="16.5" customHeight="1">
      <c r="A13" s="3"/>
      <c r="B13" s="77" t="s">
        <v>30</v>
      </c>
      <c r="C13" s="78"/>
      <c r="D13" s="79">
        <f>VLOOKUP(B13,المدخلات!$A$4:$P$29,16,FALSE)</f>
        <v>9283.3333333333321</v>
      </c>
      <c r="E13" s="80">
        <v>3</v>
      </c>
      <c r="F13" s="80">
        <v>1</v>
      </c>
      <c r="G13" s="79">
        <f>D13*(E13+F13)</f>
        <v>37133.333333333328</v>
      </c>
      <c r="H13" s="3"/>
      <c r="I13" s="76"/>
      <c r="J13" s="3"/>
      <c r="K13" s="3"/>
    </row>
    <row r="14" spans="1:11" ht="16.5" customHeight="1">
      <c r="A14" s="3"/>
      <c r="B14" s="77" t="s">
        <v>36</v>
      </c>
      <c r="C14" s="78"/>
      <c r="D14" s="79">
        <f>VLOOKUP(B14,المدخلات!$A$4:$P$29,16,FALSE)</f>
        <v>5830.583333333333</v>
      </c>
      <c r="E14" s="80">
        <v>1</v>
      </c>
      <c r="F14" s="80"/>
      <c r="G14" s="79">
        <f t="shared" ref="G14:G30" si="0">D14*(E14+F14)</f>
        <v>5830.583333333333</v>
      </c>
      <c r="H14" s="3"/>
      <c r="I14" s="76"/>
      <c r="J14" s="3"/>
      <c r="K14" s="3"/>
    </row>
    <row r="15" spans="1:11" ht="16.5" customHeight="1">
      <c r="A15" s="3"/>
      <c r="B15" s="77" t="s">
        <v>33</v>
      </c>
      <c r="C15" s="78"/>
      <c r="D15" s="79">
        <f>VLOOKUP(B15,المدخلات!$A$4:$P$29,16,FALSE)</f>
        <v>7864.333333333333</v>
      </c>
      <c r="E15" s="80">
        <v>1</v>
      </c>
      <c r="F15" s="80"/>
      <c r="G15" s="79">
        <f t="shared" si="0"/>
        <v>7864.333333333333</v>
      </c>
      <c r="H15" s="3"/>
      <c r="I15" s="76"/>
      <c r="J15" s="3"/>
      <c r="K15" s="3"/>
    </row>
    <row r="16" spans="1:11" ht="16.5" customHeight="1">
      <c r="A16" s="3"/>
      <c r="B16" s="77" t="s">
        <v>29</v>
      </c>
      <c r="C16" s="78"/>
      <c r="D16" s="79">
        <f>VLOOKUP(B16,المدخلات!$A$4:$P$29,16,FALSE)</f>
        <v>0</v>
      </c>
      <c r="E16" s="80"/>
      <c r="F16" s="80"/>
      <c r="G16" s="79">
        <f t="shared" si="0"/>
        <v>0</v>
      </c>
      <c r="H16" s="3"/>
      <c r="I16" s="76"/>
      <c r="J16" s="3"/>
      <c r="K16" s="3"/>
    </row>
    <row r="17" spans="1:11" ht="16.5" customHeight="1">
      <c r="A17" s="3"/>
      <c r="B17" s="77" t="s">
        <v>29</v>
      </c>
      <c r="C17" s="78"/>
      <c r="D17" s="79">
        <f>VLOOKUP(B17,المدخلات!$A$4:$P$29,16,FALSE)</f>
        <v>0</v>
      </c>
      <c r="E17" s="80"/>
      <c r="F17" s="80"/>
      <c r="G17" s="79">
        <f t="shared" si="0"/>
        <v>0</v>
      </c>
      <c r="H17" s="3"/>
      <c r="I17" s="76"/>
      <c r="J17" s="3"/>
      <c r="K17" s="3"/>
    </row>
    <row r="18" spans="1:11" ht="16.5" customHeight="1">
      <c r="A18" s="3"/>
      <c r="B18" s="77" t="s">
        <v>29</v>
      </c>
      <c r="C18" s="78"/>
      <c r="D18" s="79">
        <f>VLOOKUP(B18,المدخلات!$A$4:$P$29,16,FALSE)</f>
        <v>0</v>
      </c>
      <c r="E18" s="80"/>
      <c r="F18" s="80"/>
      <c r="G18" s="79">
        <f t="shared" si="0"/>
        <v>0</v>
      </c>
      <c r="H18" s="3"/>
      <c r="I18" s="76"/>
      <c r="J18" s="3"/>
      <c r="K18" s="3"/>
    </row>
    <row r="19" spans="1:11" ht="16.5" customHeight="1">
      <c r="A19" s="3"/>
      <c r="B19" s="77" t="s">
        <v>29</v>
      </c>
      <c r="C19" s="78"/>
      <c r="D19" s="79">
        <f>VLOOKUP(B19,المدخلات!$A$4:$P$29,16,FALSE)</f>
        <v>0</v>
      </c>
      <c r="E19" s="80"/>
      <c r="F19" s="80"/>
      <c r="G19" s="79">
        <f t="shared" si="0"/>
        <v>0</v>
      </c>
      <c r="H19" s="3"/>
      <c r="I19" s="76"/>
      <c r="J19" s="3"/>
      <c r="K19" s="3"/>
    </row>
    <row r="20" spans="1:11" ht="16.5" customHeight="1">
      <c r="A20" s="3"/>
      <c r="B20" s="77" t="s">
        <v>29</v>
      </c>
      <c r="C20" s="78"/>
      <c r="D20" s="79">
        <f>VLOOKUP(B20,المدخلات!$A$4:$P$29,16,FALSE)</f>
        <v>0</v>
      </c>
      <c r="E20" s="80"/>
      <c r="F20" s="80"/>
      <c r="G20" s="79">
        <f t="shared" si="0"/>
        <v>0</v>
      </c>
      <c r="H20" s="3"/>
      <c r="I20" s="76"/>
      <c r="J20" s="3"/>
      <c r="K20" s="3"/>
    </row>
    <row r="21" spans="1:11" ht="16.5" customHeight="1">
      <c r="A21" s="3"/>
      <c r="B21" s="77" t="s">
        <v>29</v>
      </c>
      <c r="C21" s="78"/>
      <c r="D21" s="79">
        <f>VLOOKUP(B21,المدخلات!$A$4:$P$29,16,FALSE)</f>
        <v>0</v>
      </c>
      <c r="E21" s="80"/>
      <c r="F21" s="80"/>
      <c r="G21" s="79">
        <f t="shared" si="0"/>
        <v>0</v>
      </c>
      <c r="H21" s="3"/>
      <c r="I21" s="76"/>
      <c r="J21" s="3"/>
      <c r="K21" s="3"/>
    </row>
    <row r="22" spans="1:11" ht="16.5" customHeight="1">
      <c r="A22" s="3"/>
      <c r="B22" s="77" t="s">
        <v>29</v>
      </c>
      <c r="C22" s="78"/>
      <c r="D22" s="79">
        <f>VLOOKUP(B22,المدخلات!$A$4:$P$29,16,FALSE)</f>
        <v>0</v>
      </c>
      <c r="E22" s="80"/>
      <c r="F22" s="80"/>
      <c r="G22" s="79">
        <f t="shared" si="0"/>
        <v>0</v>
      </c>
      <c r="H22" s="3"/>
      <c r="I22" s="76"/>
      <c r="J22" s="3"/>
      <c r="K22" s="3"/>
    </row>
    <row r="23" spans="1:11" ht="16.5" customHeight="1">
      <c r="A23" s="3"/>
      <c r="B23" s="77" t="s">
        <v>29</v>
      </c>
      <c r="C23" s="78"/>
      <c r="D23" s="79">
        <f>VLOOKUP(B23,المدخلات!$A$4:$P$29,16,FALSE)</f>
        <v>0</v>
      </c>
      <c r="E23" s="80"/>
      <c r="F23" s="80"/>
      <c r="G23" s="79">
        <f t="shared" si="0"/>
        <v>0</v>
      </c>
      <c r="H23" s="3"/>
      <c r="I23" s="76"/>
      <c r="J23" s="3"/>
      <c r="K23" s="3"/>
    </row>
    <row r="24" spans="1:11" ht="16.5" customHeight="1">
      <c r="A24" s="3"/>
      <c r="B24" s="77" t="s">
        <v>29</v>
      </c>
      <c r="C24" s="78"/>
      <c r="D24" s="79">
        <f>VLOOKUP(B24,المدخلات!$A$4:$P$29,16,FALSE)</f>
        <v>0</v>
      </c>
      <c r="E24" s="80"/>
      <c r="F24" s="80"/>
      <c r="G24" s="79">
        <f t="shared" si="0"/>
        <v>0</v>
      </c>
      <c r="H24" s="3"/>
      <c r="I24" s="76"/>
      <c r="J24" s="3"/>
      <c r="K24" s="3"/>
    </row>
    <row r="25" spans="1:11" ht="16.5" customHeight="1">
      <c r="A25" s="3"/>
      <c r="B25" s="77" t="s">
        <v>29</v>
      </c>
      <c r="C25" s="78"/>
      <c r="D25" s="79">
        <f>VLOOKUP(B25,المدخلات!$A$4:$P$29,16,FALSE)</f>
        <v>0</v>
      </c>
      <c r="E25" s="80"/>
      <c r="F25" s="80"/>
      <c r="G25" s="79">
        <f t="shared" si="0"/>
        <v>0</v>
      </c>
      <c r="H25" s="3"/>
      <c r="I25" s="76"/>
      <c r="J25" s="3"/>
      <c r="K25" s="3"/>
    </row>
    <row r="26" spans="1:11" ht="16.5" customHeight="1">
      <c r="A26" s="3"/>
      <c r="B26" s="77" t="s">
        <v>29</v>
      </c>
      <c r="C26" s="78"/>
      <c r="D26" s="79">
        <f>VLOOKUP(B26,المدخلات!$A$4:$P$29,16,FALSE)</f>
        <v>0</v>
      </c>
      <c r="E26" s="80"/>
      <c r="F26" s="80"/>
      <c r="G26" s="79">
        <f t="shared" si="0"/>
        <v>0</v>
      </c>
      <c r="H26" s="3"/>
      <c r="I26" s="76"/>
      <c r="J26" s="3"/>
      <c r="K26" s="3"/>
    </row>
    <row r="27" spans="1:11" ht="16.5" customHeight="1">
      <c r="A27" s="3"/>
      <c r="B27" s="77" t="s">
        <v>29</v>
      </c>
      <c r="C27" s="78"/>
      <c r="D27" s="79">
        <f>VLOOKUP(B27,المدخلات!$A$4:$P$29,16,FALSE)</f>
        <v>0</v>
      </c>
      <c r="E27" s="80"/>
      <c r="F27" s="80"/>
      <c r="G27" s="79">
        <f t="shared" si="0"/>
        <v>0</v>
      </c>
      <c r="H27" s="3"/>
      <c r="I27" s="76"/>
      <c r="J27" s="3"/>
      <c r="K27" s="3"/>
    </row>
    <row r="28" spans="1:11" ht="16.5" customHeight="1">
      <c r="A28" s="3"/>
      <c r="B28" s="77" t="s">
        <v>29</v>
      </c>
      <c r="C28" s="78"/>
      <c r="D28" s="79">
        <f>VLOOKUP(B28,المدخلات!$A$4:$P$29,16,FALSE)</f>
        <v>0</v>
      </c>
      <c r="E28" s="80"/>
      <c r="F28" s="80"/>
      <c r="G28" s="79">
        <f t="shared" si="0"/>
        <v>0</v>
      </c>
      <c r="H28" s="3"/>
      <c r="I28" s="76"/>
      <c r="J28" s="3"/>
      <c r="K28" s="3"/>
    </row>
    <row r="29" spans="1:11" ht="16.5" customHeight="1">
      <c r="A29" s="3"/>
      <c r="B29" s="77" t="s">
        <v>29</v>
      </c>
      <c r="C29" s="78"/>
      <c r="D29" s="79">
        <f>VLOOKUP(B29,المدخلات!$A$4:$P$29,16,FALSE)</f>
        <v>0</v>
      </c>
      <c r="E29" s="80"/>
      <c r="F29" s="80"/>
      <c r="G29" s="79">
        <f t="shared" si="0"/>
        <v>0</v>
      </c>
      <c r="H29" s="3"/>
      <c r="I29" s="76"/>
      <c r="J29" s="3"/>
      <c r="K29" s="3"/>
    </row>
    <row r="30" spans="1:11" ht="16.5" customHeight="1">
      <c r="A30" s="3"/>
      <c r="B30" s="77" t="s">
        <v>29</v>
      </c>
      <c r="C30" s="78"/>
      <c r="D30" s="79">
        <f>VLOOKUP(B30,المدخلات!$A$4:$P$29,16,FALSE)</f>
        <v>0</v>
      </c>
      <c r="E30" s="80"/>
      <c r="F30" s="80"/>
      <c r="G30" s="79">
        <f t="shared" si="0"/>
        <v>0</v>
      </c>
      <c r="H30" s="3"/>
      <c r="I30" s="76"/>
      <c r="J30" s="3"/>
      <c r="K30" s="3"/>
    </row>
    <row r="31" spans="1:11" ht="16.5" customHeight="1" thickBot="1">
      <c r="A31" s="3"/>
      <c r="B31" s="81"/>
      <c r="C31" s="82"/>
      <c r="D31" s="82"/>
      <c r="E31" s="83" t="s">
        <v>69</v>
      </c>
      <c r="F31" s="83"/>
      <c r="G31" s="84">
        <f>SUM(G13:G30)</f>
        <v>50828.25</v>
      </c>
      <c r="H31" s="82"/>
      <c r="I31" s="85"/>
      <c r="J31" s="3"/>
      <c r="K31" s="3"/>
    </row>
    <row r="32" spans="1:11" ht="16.5" customHeight="1" thickBot="1">
      <c r="A32" s="3"/>
      <c r="B32" s="3"/>
      <c r="C32" s="3"/>
      <c r="D32" s="3"/>
      <c r="E32" s="3"/>
      <c r="F32" s="3"/>
      <c r="G32" s="3"/>
      <c r="H32" s="3"/>
      <c r="I32" s="3"/>
      <c r="J32" s="3"/>
      <c r="K32" s="3"/>
    </row>
    <row r="33" spans="1:11" ht="16.5" customHeight="1" thickBot="1">
      <c r="A33" s="3"/>
      <c r="B33" s="86" t="s">
        <v>70</v>
      </c>
      <c r="C33" s="87"/>
      <c r="D33" s="3"/>
      <c r="E33" s="71" t="s">
        <v>71</v>
      </c>
      <c r="F33" s="72"/>
      <c r="G33" s="88"/>
      <c r="H33" s="88"/>
      <c r="I33" s="87"/>
      <c r="J33" s="3"/>
      <c r="K33" s="3"/>
    </row>
    <row r="34" spans="1:11" ht="16.5" customHeight="1">
      <c r="A34" s="3"/>
      <c r="B34" s="89" t="s">
        <v>72</v>
      </c>
      <c r="C34" s="90">
        <f>SUM(C35:C36)</f>
        <v>900</v>
      </c>
      <c r="D34" s="3"/>
      <c r="E34" s="91" t="s">
        <v>32</v>
      </c>
      <c r="F34" s="7"/>
      <c r="G34" s="60">
        <v>1</v>
      </c>
      <c r="H34" s="3"/>
      <c r="I34" s="92">
        <f>VLOOKUP(E34,المدخلات!$T$5:$U$26,2,FALSE)*G34</f>
        <v>2500</v>
      </c>
      <c r="J34" s="3"/>
      <c r="K34" s="3"/>
    </row>
    <row r="35" spans="1:11" ht="16.5" customHeight="1">
      <c r="A35" s="3"/>
      <c r="B35" s="93" t="s">
        <v>73</v>
      </c>
      <c r="C35" s="94">
        <v>500</v>
      </c>
      <c r="D35" s="3"/>
      <c r="E35" s="91" t="s">
        <v>34</v>
      </c>
      <c r="F35" s="7"/>
      <c r="G35" s="60">
        <v>2</v>
      </c>
      <c r="H35" s="3"/>
      <c r="I35" s="92">
        <f>VLOOKUP(E35,المدخلات!$T$5:$U$26,2,FALSE)*G35</f>
        <v>9000</v>
      </c>
      <c r="J35" s="3"/>
      <c r="K35" s="3"/>
    </row>
    <row r="36" spans="1:11" ht="16.5" customHeight="1">
      <c r="A36" s="3"/>
      <c r="B36" s="93" t="s">
        <v>74</v>
      </c>
      <c r="C36" s="94">
        <v>400</v>
      </c>
      <c r="D36" s="3"/>
      <c r="E36" s="91" t="s">
        <v>37</v>
      </c>
      <c r="F36" s="7"/>
      <c r="G36" s="60">
        <v>3</v>
      </c>
      <c r="H36" s="3"/>
      <c r="I36" s="92">
        <f>VLOOKUP(E36,المدخلات!$T$5:$U$26,2,FALSE)*G36</f>
        <v>7500</v>
      </c>
      <c r="J36" s="3"/>
      <c r="K36" s="3"/>
    </row>
    <row r="37" spans="1:11" ht="16.5" customHeight="1">
      <c r="A37" s="3"/>
      <c r="B37" s="89" t="s">
        <v>75</v>
      </c>
      <c r="C37" s="94">
        <v>400</v>
      </c>
      <c r="D37" s="3"/>
      <c r="E37" s="91" t="s">
        <v>39</v>
      </c>
      <c r="F37" s="7"/>
      <c r="G37" s="60"/>
      <c r="H37" s="3"/>
      <c r="I37" s="92">
        <f>VLOOKUP(E37,المدخلات!$T$5:$U$26,2,FALSE)*G37</f>
        <v>0</v>
      </c>
      <c r="J37" s="3"/>
      <c r="K37" s="3"/>
    </row>
    <row r="38" spans="1:11" ht="16.5" customHeight="1">
      <c r="A38" s="3"/>
      <c r="B38" s="89" t="s">
        <v>76</v>
      </c>
      <c r="C38" s="94">
        <v>500</v>
      </c>
      <c r="D38" s="3"/>
      <c r="E38" s="91" t="s">
        <v>40</v>
      </c>
      <c r="F38" s="7"/>
      <c r="G38" s="60"/>
      <c r="H38" s="3"/>
      <c r="I38" s="92">
        <f>VLOOKUP(E38,المدخلات!$T$5:$U$26,2,FALSE)*G38</f>
        <v>0</v>
      </c>
      <c r="J38" s="3"/>
      <c r="K38" s="3"/>
    </row>
    <row r="39" spans="1:11" ht="16.5" customHeight="1">
      <c r="A39" s="3"/>
      <c r="B39" s="89" t="s">
        <v>77</v>
      </c>
      <c r="C39" s="90">
        <f>I43</f>
        <v>422.22222222222223</v>
      </c>
      <c r="D39" s="3"/>
      <c r="E39" s="91" t="s">
        <v>29</v>
      </c>
      <c r="F39" s="7"/>
      <c r="G39" s="60"/>
      <c r="H39" s="3"/>
      <c r="I39" s="92">
        <f>VLOOKUP(E39,المدخلات!$T$5:$U$26,2,FALSE)*G39</f>
        <v>0</v>
      </c>
      <c r="J39" s="3"/>
      <c r="K39" s="3"/>
    </row>
    <row r="40" spans="1:11" ht="16.5" customHeight="1">
      <c r="A40" s="3"/>
      <c r="B40" s="89" t="s">
        <v>78</v>
      </c>
      <c r="C40" s="90">
        <f>SUM(C41:C47)</f>
        <v>2000</v>
      </c>
      <c r="D40" s="3"/>
      <c r="E40" s="91" t="s">
        <v>29</v>
      </c>
      <c r="F40" s="7"/>
      <c r="G40" s="60"/>
      <c r="H40" s="3"/>
      <c r="I40" s="92">
        <f>VLOOKUP(E40,المدخلات!$T$5:$U$26,2,FALSE)*G40</f>
        <v>0</v>
      </c>
      <c r="J40" s="3"/>
      <c r="K40" s="3"/>
    </row>
    <row r="41" spans="1:11" ht="16.5" customHeight="1">
      <c r="A41" s="3"/>
      <c r="B41" s="95" t="s">
        <v>79</v>
      </c>
      <c r="C41" s="94">
        <v>300</v>
      </c>
      <c r="D41" s="3"/>
      <c r="E41" s="91" t="s">
        <v>29</v>
      </c>
      <c r="F41" s="7"/>
      <c r="G41" s="60"/>
      <c r="H41" s="3"/>
      <c r="I41" s="92">
        <f>VLOOKUP(E41,المدخلات!$T$5:$U$26,2,FALSE)*G41</f>
        <v>0</v>
      </c>
      <c r="J41" s="3"/>
      <c r="K41" s="3"/>
    </row>
    <row r="42" spans="1:11" ht="16.5" customHeight="1">
      <c r="A42" s="3"/>
      <c r="B42" s="95" t="s">
        <v>80</v>
      </c>
      <c r="C42" s="94">
        <v>500</v>
      </c>
      <c r="D42" s="3"/>
      <c r="E42" s="96" t="s">
        <v>81</v>
      </c>
      <c r="F42" s="97"/>
      <c r="G42" s="3"/>
      <c r="H42" s="3"/>
      <c r="I42" s="98">
        <f>SUM(I34:I41)</f>
        <v>19000</v>
      </c>
      <c r="J42" s="3"/>
      <c r="K42" s="3"/>
    </row>
    <row r="43" spans="1:11" ht="16.5" customHeight="1" thickBot="1">
      <c r="A43" s="3"/>
      <c r="B43" s="95" t="s">
        <v>82</v>
      </c>
      <c r="C43" s="94">
        <v>600</v>
      </c>
      <c r="D43" s="3"/>
      <c r="E43" s="99" t="s">
        <v>83</v>
      </c>
      <c r="F43" s="100"/>
      <c r="G43" s="82"/>
      <c r="H43" s="82"/>
      <c r="I43" s="101">
        <f>I42/45</f>
        <v>422.22222222222223</v>
      </c>
      <c r="J43" s="3"/>
      <c r="K43" s="3"/>
    </row>
    <row r="44" spans="1:11" ht="16.5" customHeight="1" thickBot="1">
      <c r="A44" s="3"/>
      <c r="B44" s="95" t="s">
        <v>84</v>
      </c>
      <c r="C44" s="94">
        <v>400</v>
      </c>
      <c r="D44" s="3"/>
      <c r="E44" s="3"/>
      <c r="F44" s="3"/>
      <c r="G44" s="3"/>
      <c r="H44" s="3"/>
      <c r="I44" s="3"/>
      <c r="J44" s="3"/>
      <c r="K44" s="3"/>
    </row>
    <row r="45" spans="1:11" ht="16.5" customHeight="1" thickBot="1">
      <c r="A45" s="3"/>
      <c r="B45" s="95" t="s">
        <v>85</v>
      </c>
      <c r="C45" s="94">
        <v>200</v>
      </c>
      <c r="D45" s="3"/>
      <c r="E45" s="71" t="s">
        <v>86</v>
      </c>
      <c r="F45" s="72"/>
      <c r="G45" s="102" t="s">
        <v>66</v>
      </c>
      <c r="H45" s="102" t="s">
        <v>87</v>
      </c>
      <c r="I45" s="103" t="s">
        <v>88</v>
      </c>
      <c r="J45" s="3"/>
      <c r="K45" s="3"/>
    </row>
    <row r="46" spans="1:11" ht="16.5" customHeight="1">
      <c r="A46" s="3"/>
      <c r="B46" s="95" t="s">
        <v>89</v>
      </c>
      <c r="C46" s="94"/>
      <c r="D46" s="3"/>
      <c r="E46" s="104" t="s">
        <v>64</v>
      </c>
      <c r="F46" s="105"/>
      <c r="G46" s="106">
        <f>G31</f>
        <v>50828.25</v>
      </c>
      <c r="H46" s="107">
        <v>0.05</v>
      </c>
      <c r="I46" s="92">
        <f>G46/(1-H46)</f>
        <v>53503.42105263158</v>
      </c>
      <c r="J46" s="3"/>
      <c r="K46" s="3"/>
    </row>
    <row r="47" spans="1:11" ht="16.5" customHeight="1" thickBot="1">
      <c r="A47" s="3"/>
      <c r="B47" s="108" t="s">
        <v>90</v>
      </c>
      <c r="C47" s="109"/>
      <c r="D47" s="3"/>
      <c r="E47" s="104" t="s">
        <v>91</v>
      </c>
      <c r="F47" s="105"/>
      <c r="G47" s="110">
        <f>C34</f>
        <v>900</v>
      </c>
      <c r="H47" s="111">
        <v>7.0000000000000007E-2</v>
      </c>
      <c r="I47" s="92">
        <f t="shared" ref="I47:I49" si="1">G47/(1-H47)</f>
        <v>967.74193548387109</v>
      </c>
      <c r="J47" s="3"/>
      <c r="K47" s="3"/>
    </row>
    <row r="48" spans="1:11" ht="16.5" customHeight="1">
      <c r="A48" s="3"/>
      <c r="B48" s="3"/>
      <c r="C48" s="3"/>
      <c r="D48" s="3"/>
      <c r="E48" s="104" t="s">
        <v>92</v>
      </c>
      <c r="F48" s="105"/>
      <c r="G48" s="110">
        <f>C37</f>
        <v>400</v>
      </c>
      <c r="H48" s="111">
        <v>0.1</v>
      </c>
      <c r="I48" s="92">
        <f t="shared" si="1"/>
        <v>444.44444444444446</v>
      </c>
      <c r="J48" s="3"/>
      <c r="K48" s="3"/>
    </row>
    <row r="49" spans="1:11" ht="16.5" customHeight="1">
      <c r="A49" s="3"/>
      <c r="B49" s="3"/>
      <c r="C49" s="3"/>
      <c r="D49" s="3"/>
      <c r="E49" s="104" t="s">
        <v>93</v>
      </c>
      <c r="F49" s="105"/>
      <c r="G49" s="110">
        <f>C40</f>
        <v>2000</v>
      </c>
      <c r="H49" s="111">
        <v>0.15</v>
      </c>
      <c r="I49" s="92">
        <f t="shared" si="1"/>
        <v>2352.9411764705883</v>
      </c>
      <c r="J49" s="3"/>
      <c r="K49" s="3"/>
    </row>
    <row r="50" spans="1:11" ht="16.5" customHeight="1">
      <c r="A50" s="3"/>
      <c r="B50" s="3"/>
      <c r="C50" s="3"/>
      <c r="D50" s="3"/>
      <c r="E50" s="104" t="s">
        <v>70</v>
      </c>
      <c r="F50" s="105"/>
      <c r="G50" s="110">
        <f>C38+C39</f>
        <v>922.22222222222217</v>
      </c>
      <c r="H50" s="111">
        <v>0.1</v>
      </c>
      <c r="I50" s="92">
        <f>G50/(1-H50)</f>
        <v>1024.6913580246912</v>
      </c>
      <c r="J50" s="3"/>
      <c r="K50" s="3"/>
    </row>
    <row r="51" spans="1:11" ht="16.5" customHeight="1">
      <c r="A51" s="3"/>
      <c r="B51" s="3"/>
      <c r="C51" s="3"/>
      <c r="D51" s="3"/>
      <c r="E51" s="104" t="s">
        <v>94</v>
      </c>
      <c r="F51" s="112"/>
      <c r="G51" s="113"/>
      <c r="H51" s="107">
        <v>0.01</v>
      </c>
      <c r="I51" s="92">
        <f>H51*SUM(G46:G49)</f>
        <v>541.28250000000003</v>
      </c>
      <c r="J51" s="3"/>
      <c r="K51" s="3"/>
    </row>
    <row r="52" spans="1:11" ht="16.5" customHeight="1" thickBot="1">
      <c r="A52" s="3"/>
      <c r="B52" s="3"/>
      <c r="C52" s="3"/>
      <c r="D52" s="3"/>
      <c r="E52" s="104" t="s">
        <v>95</v>
      </c>
      <c r="F52" s="112"/>
      <c r="G52" s="113"/>
      <c r="H52" s="114">
        <v>0.1</v>
      </c>
      <c r="I52" s="92">
        <f>SUM(G46:G49)*H52</f>
        <v>5412.8250000000007</v>
      </c>
      <c r="J52" s="3"/>
      <c r="K52" s="3"/>
    </row>
    <row r="53" spans="1:11" ht="16.5" customHeight="1">
      <c r="A53" s="3"/>
      <c r="B53" s="3"/>
      <c r="C53" s="3"/>
      <c r="D53" s="3"/>
      <c r="E53" s="115" t="s">
        <v>96</v>
      </c>
      <c r="F53" s="116"/>
      <c r="G53" s="117">
        <f>SUM(G46:G50)</f>
        <v>55050.472222222219</v>
      </c>
      <c r="H53" s="118"/>
      <c r="I53" s="119">
        <f>SUM(I46:I52)</f>
        <v>64247.34746705518</v>
      </c>
      <c r="J53" s="3"/>
      <c r="K53" s="3"/>
    </row>
    <row r="54" spans="1:11" ht="16.5" customHeight="1">
      <c r="A54" s="3"/>
      <c r="B54" s="120" t="s">
        <v>97</v>
      </c>
      <c r="C54" s="121">
        <v>10</v>
      </c>
      <c r="D54" s="3"/>
      <c r="E54" s="115"/>
      <c r="F54" s="116"/>
      <c r="G54" s="116"/>
      <c r="H54" s="116"/>
      <c r="I54" s="92"/>
      <c r="J54" s="3"/>
      <c r="K54" s="3"/>
    </row>
    <row r="55" spans="1:11" ht="15.5">
      <c r="A55" s="3"/>
      <c r="B55" s="3"/>
      <c r="C55" s="3"/>
      <c r="D55" s="3"/>
      <c r="E55" s="122" t="s">
        <v>98</v>
      </c>
      <c r="F55" s="123"/>
      <c r="G55" s="117">
        <f>G53*C54</f>
        <v>550504.72222222225</v>
      </c>
      <c r="H55" s="118"/>
      <c r="I55" s="124">
        <f>I53*C54</f>
        <v>642473.47467055183</v>
      </c>
      <c r="J55" s="3"/>
      <c r="K55" s="3"/>
    </row>
    <row r="56" spans="1:11" ht="15" thickBot="1">
      <c r="A56" s="3"/>
      <c r="B56" s="3"/>
      <c r="C56" s="3"/>
      <c r="D56" s="3"/>
      <c r="E56" s="125" t="s">
        <v>99</v>
      </c>
      <c r="F56" s="126"/>
      <c r="G56" s="127"/>
      <c r="H56" s="127"/>
      <c r="I56" s="128">
        <f>I55*1.15</f>
        <v>738844.49587113457</v>
      </c>
      <c r="J56" s="3"/>
      <c r="K56" s="3"/>
    </row>
    <row r="57" spans="1:11">
      <c r="A57" s="3"/>
      <c r="B57" s="3"/>
      <c r="C57" s="3"/>
      <c r="D57" s="3"/>
      <c r="E57" s="3"/>
      <c r="F57" s="3"/>
      <c r="G57" s="3"/>
      <c r="H57" s="3"/>
      <c r="I57" s="3"/>
      <c r="J57" s="3"/>
      <c r="K57" s="3"/>
    </row>
    <row r="58" spans="1:11">
      <c r="A58" s="3"/>
      <c r="B58" s="3"/>
      <c r="C58" s="3"/>
      <c r="D58" s="3"/>
      <c r="E58" s="3"/>
      <c r="F58" s="3"/>
      <c r="G58" s="3"/>
      <c r="H58" s="3"/>
      <c r="I58" s="3"/>
      <c r="J58" s="3"/>
      <c r="K58" s="3"/>
    </row>
    <row r="59" spans="1:11">
      <c r="A59" s="3"/>
      <c r="B59" s="3"/>
      <c r="C59" s="3"/>
      <c r="D59" s="3"/>
      <c r="E59" s="3"/>
      <c r="F59" s="3"/>
      <c r="G59" s="3"/>
      <c r="H59" s="3"/>
      <c r="I59" s="3"/>
      <c r="J59" s="3"/>
      <c r="K59" s="3"/>
    </row>
    <row r="60" spans="1:11">
      <c r="A60" s="3"/>
      <c r="B60" s="3"/>
      <c r="C60" s="3"/>
      <c r="D60" s="3"/>
      <c r="E60" s="3"/>
      <c r="F60" s="3"/>
      <c r="G60" s="3"/>
      <c r="H60" s="3"/>
      <c r="I60" s="3"/>
      <c r="J60" s="3"/>
      <c r="K60" s="3"/>
    </row>
    <row r="61" spans="1:11">
      <c r="A61" s="3"/>
      <c r="B61" s="3"/>
      <c r="C61" s="3"/>
      <c r="D61" s="3"/>
      <c r="E61" s="3"/>
      <c r="F61" s="3"/>
      <c r="G61" s="3"/>
      <c r="H61" s="3"/>
      <c r="I61" s="3"/>
      <c r="J61" s="3"/>
      <c r="K61" s="3"/>
    </row>
    <row r="62" spans="1:11">
      <c r="A62" s="3"/>
      <c r="B62" s="3"/>
      <c r="C62" s="3"/>
      <c r="D62" s="3"/>
      <c r="E62" s="3"/>
      <c r="F62" s="3"/>
      <c r="G62" s="3"/>
      <c r="H62" s="3"/>
      <c r="I62" s="3"/>
      <c r="J62" s="3"/>
      <c r="K62" s="3"/>
    </row>
    <row r="63" spans="1:11">
      <c r="A63" s="3"/>
      <c r="B63" s="3"/>
      <c r="C63" s="3"/>
      <c r="D63" s="3"/>
      <c r="E63" s="3"/>
      <c r="F63" s="3"/>
      <c r="G63" s="3"/>
      <c r="H63" s="3"/>
      <c r="I63" s="3"/>
      <c r="J63" s="3"/>
      <c r="K63" s="3"/>
    </row>
    <row r="64" spans="1:11">
      <c r="A64" s="3"/>
      <c r="B64" s="3"/>
      <c r="C64" s="3"/>
      <c r="D64" s="3"/>
      <c r="E64" s="3"/>
      <c r="F64" s="3"/>
      <c r="G64" s="3"/>
      <c r="H64" s="3"/>
      <c r="I64" s="3"/>
      <c r="J64" s="3"/>
      <c r="K64" s="3"/>
    </row>
    <row r="65" spans="1:11">
      <c r="A65" s="3"/>
      <c r="B65" s="3"/>
      <c r="C65" s="3"/>
      <c r="D65" s="3"/>
      <c r="E65" s="3"/>
      <c r="F65" s="3"/>
      <c r="G65" s="3"/>
      <c r="H65" s="3"/>
      <c r="I65" s="3"/>
      <c r="J65" s="3"/>
      <c r="K65" s="3"/>
    </row>
    <row r="66" spans="1:11">
      <c r="A66" s="3"/>
      <c r="B66" s="3"/>
      <c r="C66" s="3"/>
      <c r="D66" s="3"/>
      <c r="E66" s="3"/>
      <c r="F66" s="3"/>
      <c r="G66" s="3"/>
      <c r="H66" s="3"/>
      <c r="I66" s="3"/>
      <c r="J66" s="3"/>
      <c r="K66" s="3"/>
    </row>
    <row r="67" spans="1:11">
      <c r="A67" s="3"/>
      <c r="B67" s="3"/>
      <c r="C67" s="3"/>
      <c r="D67" s="3"/>
      <c r="E67" s="3"/>
      <c r="F67" s="3"/>
      <c r="G67" s="3"/>
      <c r="H67" s="3"/>
      <c r="I67" s="3"/>
      <c r="J67" s="3"/>
      <c r="K67" s="3"/>
    </row>
    <row r="68" spans="1:11">
      <c r="A68" s="3"/>
      <c r="B68" s="3"/>
      <c r="C68" s="3"/>
      <c r="D68" s="3"/>
      <c r="E68" s="3"/>
      <c r="F68" s="3"/>
      <c r="G68" s="3"/>
      <c r="H68" s="3"/>
      <c r="I68" s="3"/>
      <c r="J68" s="3"/>
      <c r="K68" s="3"/>
    </row>
    <row r="69" spans="1:11">
      <c r="A69" s="3"/>
      <c r="B69" s="3"/>
      <c r="C69" s="3"/>
      <c r="D69" s="3"/>
      <c r="E69" s="3"/>
      <c r="F69" s="3"/>
      <c r="G69" s="3"/>
      <c r="H69" s="3"/>
      <c r="I69" s="3"/>
      <c r="J69" s="3"/>
      <c r="K69" s="3"/>
    </row>
    <row r="70" spans="1:11">
      <c r="A70" s="3"/>
      <c r="B70" s="3"/>
      <c r="C70" s="3"/>
      <c r="D70" s="3"/>
      <c r="E70" s="3"/>
      <c r="F70" s="3"/>
      <c r="G70" s="3"/>
      <c r="H70" s="3"/>
      <c r="I70" s="3"/>
      <c r="J70" s="3"/>
      <c r="K70" s="3"/>
    </row>
    <row r="71" spans="1:11">
      <c r="A71" s="3"/>
      <c r="B71" s="3"/>
      <c r="C71" s="3"/>
      <c r="D71" s="3"/>
      <c r="E71" s="3"/>
      <c r="F71" s="3"/>
      <c r="G71" s="3"/>
      <c r="H71" s="3"/>
      <c r="I71" s="3"/>
      <c r="J71" s="3"/>
      <c r="K71" s="3"/>
    </row>
    <row r="72" spans="1:11">
      <c r="A72" s="3"/>
      <c r="B72" s="3"/>
      <c r="C72" s="3"/>
      <c r="D72" s="3"/>
      <c r="E72" s="3"/>
      <c r="F72" s="3"/>
      <c r="G72" s="3"/>
      <c r="H72" s="3"/>
      <c r="I72" s="3"/>
      <c r="J72" s="3"/>
      <c r="K72" s="3"/>
    </row>
    <row r="73" spans="1:11">
      <c r="A73" s="3"/>
      <c r="B73" s="3"/>
      <c r="C73" s="3"/>
      <c r="D73" s="3"/>
      <c r="E73" s="3"/>
      <c r="F73" s="3"/>
      <c r="G73" s="3"/>
      <c r="H73" s="3"/>
      <c r="I73" s="3"/>
      <c r="J73" s="3"/>
      <c r="K73" s="3"/>
    </row>
    <row r="74" spans="1:11">
      <c r="A74" s="3"/>
      <c r="B74" s="3"/>
      <c r="C74" s="3"/>
      <c r="D74" s="3"/>
      <c r="E74" s="3"/>
      <c r="F74" s="3"/>
      <c r="G74" s="3"/>
      <c r="H74" s="3"/>
      <c r="I74" s="3"/>
      <c r="J74" s="3"/>
      <c r="K74" s="3"/>
    </row>
    <row r="75" spans="1:11">
      <c r="A75" s="3"/>
      <c r="B75" s="3"/>
      <c r="C75" s="3"/>
      <c r="D75" s="3"/>
      <c r="E75" s="3"/>
      <c r="F75" s="3"/>
      <c r="G75" s="3"/>
      <c r="H75" s="3"/>
      <c r="I75" s="3"/>
      <c r="J75" s="3"/>
      <c r="K75" s="3"/>
    </row>
    <row r="76" spans="1:11">
      <c r="A76" s="3"/>
      <c r="B76" s="3"/>
      <c r="C76" s="3"/>
      <c r="D76" s="3"/>
      <c r="E76" s="3"/>
      <c r="F76" s="3"/>
      <c r="G76" s="3"/>
      <c r="H76" s="3"/>
      <c r="I76" s="3"/>
      <c r="J76" s="3"/>
      <c r="K76" s="3"/>
    </row>
    <row r="77" spans="1:11">
      <c r="A77" s="3"/>
      <c r="B77" s="3"/>
      <c r="C77" s="3"/>
      <c r="D77" s="3"/>
      <c r="E77" s="3"/>
      <c r="F77" s="3"/>
      <c r="G77" s="3"/>
      <c r="H77" s="3"/>
      <c r="I77" s="3"/>
      <c r="J77" s="3"/>
      <c r="K77" s="3"/>
    </row>
  </sheetData>
  <mergeCells count="26">
    <mergeCell ref="E33:F33"/>
    <mergeCell ref="B6:I6"/>
    <mergeCell ref="G8:H8"/>
    <mergeCell ref="G9:H9"/>
    <mergeCell ref="B11:I11"/>
    <mergeCell ref="E31:F31"/>
    <mergeCell ref="E46:F46"/>
    <mergeCell ref="E34:F34"/>
    <mergeCell ref="E35:F35"/>
    <mergeCell ref="E36:F36"/>
    <mergeCell ref="E37:F37"/>
    <mergeCell ref="E38:F38"/>
    <mergeCell ref="E39:F39"/>
    <mergeCell ref="E40:F40"/>
    <mergeCell ref="E41:F41"/>
    <mergeCell ref="E42:F42"/>
    <mergeCell ref="E43:F43"/>
    <mergeCell ref="E45:F45"/>
    <mergeCell ref="E55:F55"/>
    <mergeCell ref="E56:F56"/>
    <mergeCell ref="E47:F47"/>
    <mergeCell ref="E48:F48"/>
    <mergeCell ref="E49:F49"/>
    <mergeCell ref="E50:F50"/>
    <mergeCell ref="E51:F51"/>
    <mergeCell ref="E52:F52"/>
  </mergeCells>
  <pageMargins left="0.70866141732283472" right="0.70866141732283472" top="0.74803149606299213" bottom="0.74803149606299213" header="0.31496062992125984" footer="0.31496062992125984"/>
  <pageSetup scale="74"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04BB944-A3A6-4AC5-BC8E-1A2DDCCEF767}">
          <x14:formula1>
            <xm:f>المدخلات!$A$4:$A$29</xm:f>
          </x14:formula1>
          <xm:sqref>B13:B30</xm:sqref>
        </x14:dataValidation>
        <x14:dataValidation type="list" allowBlank="1" showInputMessage="1" showErrorMessage="1" xr:uid="{8B79935E-E38F-4FAF-B85B-333ED7891853}">
          <x14:formula1>
            <xm:f>المدخلات!$T$5:$T$26</xm:f>
          </x14:formula1>
          <xm:sqref>E34:E41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مستند" ma:contentTypeID="0x010100917CD2C4C2C6CA419E5D9A5497549C21" ma:contentTypeVersion="0" ma:contentTypeDescription="إنشاء مستند جديد." ma:contentTypeScope="" ma:versionID="8519288d0dd2498e20f66ed6f76b3147">
  <xsd:schema xmlns:xsd="http://www.w3.org/2001/XMLSchema" xmlns:xs="http://www.w3.org/2001/XMLSchema" xmlns:p="http://schemas.microsoft.com/office/2006/metadata/properties" targetNamespace="http://schemas.microsoft.com/office/2006/metadata/properties" ma:root="true" ma:fieldsID="8ee63134b0e8826f005f5700fd9b6b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7B7967-36F9-4BF3-9EC1-0A9AA614518E}">
  <ds:schemaRefs>
    <ds:schemaRef ds:uri="http://schemas.microsoft.com/sharepoint/v3/contenttype/forms"/>
  </ds:schemaRefs>
</ds:datastoreItem>
</file>

<file path=customXml/itemProps2.xml><?xml version="1.0" encoding="utf-8"?>
<ds:datastoreItem xmlns:ds="http://schemas.openxmlformats.org/officeDocument/2006/customXml" ds:itemID="{5B487148-4E82-4E68-B971-1EE390936328}">
  <ds:schemaRef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ae41d526-3c1f-4054-b9e0-7b37076a5949"/>
    <ds:schemaRef ds:uri="http://schemas.openxmlformats.org/package/2006/metadata/core-properties"/>
    <ds:schemaRef ds:uri="http://schemas.microsoft.com/office/2006/metadata/properties"/>
    <ds:schemaRef ds:uri="f056c982-2665-4f8b-8532-88c17591ec43"/>
  </ds:schemaRefs>
</ds:datastoreItem>
</file>

<file path=customXml/itemProps3.xml><?xml version="1.0" encoding="utf-8"?>
<ds:datastoreItem xmlns:ds="http://schemas.openxmlformats.org/officeDocument/2006/customXml" ds:itemID="{2EC1ACB7-D5FF-4A68-B407-053A247E82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مقدمة</vt:lpstr>
      <vt:lpstr>معلومات المشروع</vt:lpstr>
      <vt:lpstr>المدخلات</vt:lpstr>
      <vt:lpstr>نموذج التسعير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Mahmoud Alnahhas</cp:lastModifiedBy>
  <cp:revision/>
  <dcterms:created xsi:type="dcterms:W3CDTF">2016-09-18T09:49:31Z</dcterms:created>
  <dcterms:modified xsi:type="dcterms:W3CDTF">2024-01-02T13:10:09Z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0x010100917CD2C4C2C6CA419E5D9A5497549C21</vt:lpwstr>
  </property>
  <property fmtid="{D5CDD505-2E9C-101B-9397-08002B2CF9AE}" pid="3" name="MediaServiceImageTags">
    <vt:lpwstr/>
  </property>
</Properties>
</file>